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ciera\Desktop\FINANCIERA 2025\EJECUCIONES PRESUPUESTALES 2025\"/>
    </mc:Choice>
  </mc:AlternateContent>
  <bookViews>
    <workbookView xWindow="0" yWindow="0" windowWidth="24000" windowHeight="7905" activeTab="3"/>
  </bookViews>
  <sheets>
    <sheet name="EJECUCION GASTOS A MARZO" sheetId="1" r:id="rId1"/>
    <sheet name="Hoja1" sheetId="2" r:id="rId2"/>
    <sheet name="EJECUCION INGRESOS A MARZO" sheetId="5" r:id="rId3"/>
    <sheet name="EJECUCION GASTOS (CUIPO)A MARZO" sheetId="6" r:id="rId4"/>
  </sheets>
  <definedNames>
    <definedName name="pl320313.MHURT" localSheetId="3">'EJECUCION GASTOS (CUIPO)A MARZO'!$A$1:$U$53</definedName>
    <definedName name="pl320313.MHURT" localSheetId="0">'EJECUCION GASTOS A MARZO'!$A$1:$U$53</definedName>
    <definedName name="pl320313.MHURT" localSheetId="1">Hoja1!$A$2:$U$56</definedName>
    <definedName name="pl320315.MHURT" localSheetId="2">'EJECUCION INGRESOS A MARZO'!$A$2:$L$10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3" i="6" l="1"/>
  <c r="K53" i="6"/>
  <c r="K52" i="6"/>
  <c r="X51" i="6"/>
  <c r="W51" i="6"/>
  <c r="Y51" i="6" s="1"/>
  <c r="AA51" i="6" s="1"/>
  <c r="AA52" i="6" s="1"/>
  <c r="V51" i="6"/>
  <c r="N51" i="6"/>
  <c r="K51" i="6"/>
  <c r="T50" i="6"/>
  <c r="S50" i="6"/>
  <c r="N50" i="6"/>
  <c r="K50" i="6"/>
  <c r="T49" i="6"/>
  <c r="T48" i="6" s="1"/>
  <c r="S49" i="6"/>
  <c r="R49" i="6"/>
  <c r="R48" i="6" s="1"/>
  <c r="Q49" i="6"/>
  <c r="P49" i="6"/>
  <c r="P48" i="6" s="1"/>
  <c r="O49" i="6"/>
  <c r="N49" i="6"/>
  <c r="N48" i="6" s="1"/>
  <c r="M49" i="6"/>
  <c r="L49" i="6"/>
  <c r="L48" i="6" s="1"/>
  <c r="J49" i="6"/>
  <c r="I49" i="6"/>
  <c r="H49" i="6"/>
  <c r="G49" i="6"/>
  <c r="F49" i="6"/>
  <c r="E49" i="6"/>
  <c r="S48" i="6"/>
  <c r="Q48" i="6"/>
  <c r="O48" i="6"/>
  <c r="M48" i="6"/>
  <c r="J48" i="6"/>
  <c r="I48" i="6"/>
  <c r="H48" i="6"/>
  <c r="G48" i="6"/>
  <c r="F48" i="6"/>
  <c r="E48" i="6"/>
  <c r="N47" i="6"/>
  <c r="K47" i="6"/>
  <c r="W46" i="6"/>
  <c r="T46" i="6"/>
  <c r="V46" i="6" s="1"/>
  <c r="S46" i="6"/>
  <c r="R46" i="6"/>
  <c r="Q46" i="6"/>
  <c r="N46" i="6"/>
  <c r="K46" i="6"/>
  <c r="K45" i="6"/>
  <c r="X44" i="6"/>
  <c r="S44" i="6"/>
  <c r="R44" i="6"/>
  <c r="V44" i="6" s="1"/>
  <c r="W45" i="6" s="1"/>
  <c r="Q44" i="6"/>
  <c r="N44" i="6"/>
  <c r="K44" i="6"/>
  <c r="T43" i="6"/>
  <c r="T38" i="6" s="1"/>
  <c r="T32" i="6" s="1"/>
  <c r="S43" i="6"/>
  <c r="R43" i="6"/>
  <c r="R38" i="6" s="1"/>
  <c r="Q43" i="6"/>
  <c r="P43" i="6"/>
  <c r="P38" i="6" s="1"/>
  <c r="P32" i="6" s="1"/>
  <c r="O43" i="6"/>
  <c r="M43" i="6"/>
  <c r="L43" i="6"/>
  <c r="L38" i="6" s="1"/>
  <c r="L32" i="6" s="1"/>
  <c r="J43" i="6"/>
  <c r="J38" i="6" s="1"/>
  <c r="I43" i="6"/>
  <c r="H43" i="6"/>
  <c r="H38" i="6" s="1"/>
  <c r="G43" i="6"/>
  <c r="F43" i="6"/>
  <c r="F38" i="6" s="1"/>
  <c r="E43" i="6"/>
  <c r="N42" i="6"/>
  <c r="K42" i="6"/>
  <c r="V41" i="6"/>
  <c r="T41" i="6"/>
  <c r="S41" i="6"/>
  <c r="K41" i="6"/>
  <c r="N41" i="6" s="1"/>
  <c r="K40" i="6"/>
  <c r="N40" i="6" s="1"/>
  <c r="T39" i="6"/>
  <c r="S39" i="6"/>
  <c r="R39" i="6"/>
  <c r="Q39" i="6"/>
  <c r="P39" i="6"/>
  <c r="O39" i="6"/>
  <c r="M39" i="6"/>
  <c r="L39" i="6"/>
  <c r="K39" i="6"/>
  <c r="J39" i="6"/>
  <c r="I39" i="6"/>
  <c r="H39" i="6"/>
  <c r="G39" i="6"/>
  <c r="G38" i="6" s="1"/>
  <c r="F39" i="6"/>
  <c r="E39" i="6"/>
  <c r="S38" i="6"/>
  <c r="Q38" i="6"/>
  <c r="O38" i="6"/>
  <c r="M38" i="6"/>
  <c r="I38" i="6"/>
  <c r="E38" i="6"/>
  <c r="K37" i="6"/>
  <c r="N37" i="6" s="1"/>
  <c r="N36" i="6" s="1"/>
  <c r="N35" i="6" s="1"/>
  <c r="N34" i="6" s="1"/>
  <c r="T36" i="6"/>
  <c r="S36" i="6"/>
  <c r="R36" i="6"/>
  <c r="Q36" i="6"/>
  <c r="P36" i="6"/>
  <c r="O36" i="6"/>
  <c r="M36" i="6"/>
  <c r="M35" i="6" s="1"/>
  <c r="M34" i="6" s="1"/>
  <c r="M33" i="6" s="1"/>
  <c r="M32" i="6" s="1"/>
  <c r="L36" i="6"/>
  <c r="K36" i="6"/>
  <c r="K35" i="6" s="1"/>
  <c r="K34" i="6" s="1"/>
  <c r="K33" i="6" s="1"/>
  <c r="J36" i="6"/>
  <c r="I36" i="6"/>
  <c r="I35" i="6" s="1"/>
  <c r="I34" i="6" s="1"/>
  <c r="I33" i="6" s="1"/>
  <c r="I32" i="6" s="1"/>
  <c r="H36" i="6"/>
  <c r="G36" i="6"/>
  <c r="G35" i="6" s="1"/>
  <c r="G34" i="6" s="1"/>
  <c r="G33" i="6" s="1"/>
  <c r="G32" i="6" s="1"/>
  <c r="F36" i="6"/>
  <c r="E36" i="6"/>
  <c r="E35" i="6" s="1"/>
  <c r="E34" i="6" s="1"/>
  <c r="E33" i="6" s="1"/>
  <c r="E32" i="6" s="1"/>
  <c r="T35" i="6"/>
  <c r="S35" i="6"/>
  <c r="S34" i="6" s="1"/>
  <c r="S33" i="6" s="1"/>
  <c r="S32" i="6" s="1"/>
  <c r="R35" i="6"/>
  <c r="Q35" i="6"/>
  <c r="Q34" i="6" s="1"/>
  <c r="Q33" i="6" s="1"/>
  <c r="Q32" i="6" s="1"/>
  <c r="P35" i="6"/>
  <c r="O35" i="6"/>
  <c r="O34" i="6" s="1"/>
  <c r="O33" i="6" s="1"/>
  <c r="O32" i="6" s="1"/>
  <c r="L35" i="6"/>
  <c r="J35" i="6"/>
  <c r="H35" i="6"/>
  <c r="F35" i="6"/>
  <c r="T34" i="6"/>
  <c r="R34" i="6"/>
  <c r="P34" i="6"/>
  <c r="L34" i="6"/>
  <c r="J34" i="6"/>
  <c r="H34" i="6"/>
  <c r="F34" i="6"/>
  <c r="T33" i="6"/>
  <c r="R33" i="6"/>
  <c r="P33" i="6"/>
  <c r="N33" i="6"/>
  <c r="L33" i="6"/>
  <c r="J33" i="6"/>
  <c r="H33" i="6"/>
  <c r="F33" i="6"/>
  <c r="X32" i="6"/>
  <c r="W32" i="6"/>
  <c r="Y32" i="6" s="1"/>
  <c r="V32" i="6"/>
  <c r="R32" i="6"/>
  <c r="J32" i="6"/>
  <c r="H32" i="6"/>
  <c r="F32" i="6"/>
  <c r="Z31" i="6"/>
  <c r="Y31" i="6"/>
  <c r="R31" i="6"/>
  <c r="K31" i="6"/>
  <c r="N31" i="6" s="1"/>
  <c r="Z30" i="6"/>
  <c r="Y30" i="6"/>
  <c r="R30" i="6"/>
  <c r="N30" i="6"/>
  <c r="K30" i="6"/>
  <c r="Z29" i="6"/>
  <c r="Y29" i="6"/>
  <c r="R29" i="6"/>
  <c r="K29" i="6"/>
  <c r="N29" i="6" s="1"/>
  <c r="Z28" i="6"/>
  <c r="Y28" i="6"/>
  <c r="R28" i="6"/>
  <c r="N28" i="6"/>
  <c r="K28" i="6"/>
  <c r="Z27" i="6"/>
  <c r="Y27" i="6"/>
  <c r="R27" i="6"/>
  <c r="K27" i="6"/>
  <c r="N27" i="6" s="1"/>
  <c r="Z26" i="6"/>
  <c r="Y26" i="6"/>
  <c r="R26" i="6"/>
  <c r="N26" i="6"/>
  <c r="K26" i="6"/>
  <c r="Z25" i="6"/>
  <c r="K25" i="6"/>
  <c r="N25" i="6" s="1"/>
  <c r="Z24" i="6"/>
  <c r="Y24" i="6"/>
  <c r="R24" i="6"/>
  <c r="N24" i="6"/>
  <c r="K24" i="6"/>
  <c r="Z23" i="6"/>
  <c r="Y23" i="6"/>
  <c r="T23" i="6"/>
  <c r="T22" i="6" s="1"/>
  <c r="T21" i="6" s="1"/>
  <c r="R23" i="6"/>
  <c r="N23" i="6"/>
  <c r="K23" i="6"/>
  <c r="S22" i="6"/>
  <c r="Q22" i="6"/>
  <c r="P22" i="6"/>
  <c r="O22" i="6"/>
  <c r="M22" i="6"/>
  <c r="L22" i="6"/>
  <c r="K22" i="6"/>
  <c r="J22" i="6"/>
  <c r="I22" i="6"/>
  <c r="H22" i="6"/>
  <c r="G22" i="6"/>
  <c r="F22" i="6"/>
  <c r="E22" i="6"/>
  <c r="S21" i="6"/>
  <c r="Q21" i="6"/>
  <c r="V22" i="6" s="1"/>
  <c r="P21" i="6"/>
  <c r="O21" i="6"/>
  <c r="M21" i="6"/>
  <c r="L21" i="6"/>
  <c r="K21" i="6"/>
  <c r="J21" i="6"/>
  <c r="I21" i="6"/>
  <c r="H21" i="6"/>
  <c r="G21" i="6"/>
  <c r="F21" i="6"/>
  <c r="E21" i="6"/>
  <c r="Y20" i="6"/>
  <c r="Y21" i="6" s="1"/>
  <c r="W20" i="6"/>
  <c r="W21" i="6" s="1"/>
  <c r="V20" i="6"/>
  <c r="P20" i="6"/>
  <c r="M20" i="6"/>
  <c r="K20" i="6"/>
  <c r="N20" i="6" s="1"/>
  <c r="N19" i="6"/>
  <c r="K19" i="6"/>
  <c r="K18" i="6"/>
  <c r="V17" i="6"/>
  <c r="T17" i="6"/>
  <c r="T16" i="6" s="1"/>
  <c r="S17" i="6"/>
  <c r="R17" i="6"/>
  <c r="R16" i="6" s="1"/>
  <c r="Q17" i="6"/>
  <c r="P17" i="6"/>
  <c r="P16" i="6" s="1"/>
  <c r="O17" i="6"/>
  <c r="M17" i="6"/>
  <c r="L17" i="6"/>
  <c r="L16" i="6" s="1"/>
  <c r="J17" i="6"/>
  <c r="J16" i="6" s="1"/>
  <c r="I17" i="6"/>
  <c r="H17" i="6"/>
  <c r="H16" i="6" s="1"/>
  <c r="G17" i="6"/>
  <c r="F17" i="6"/>
  <c r="F16" i="6" s="1"/>
  <c r="E17" i="6"/>
  <c r="S16" i="6"/>
  <c r="Q16" i="6"/>
  <c r="O16" i="6"/>
  <c r="M16" i="6"/>
  <c r="I16" i="6"/>
  <c r="G16" i="6"/>
  <c r="G5" i="6" s="1"/>
  <c r="G4" i="6" s="1"/>
  <c r="G3" i="6" s="1"/>
  <c r="G2" i="6" s="1"/>
  <c r="E16" i="6"/>
  <c r="V15" i="6"/>
  <c r="N15" i="6"/>
  <c r="K15" i="6"/>
  <c r="K14" i="6"/>
  <c r="N14" i="6" s="1"/>
  <c r="N13" i="6" s="1"/>
  <c r="T13" i="6"/>
  <c r="S13" i="6"/>
  <c r="S7" i="6" s="1"/>
  <c r="S6" i="6" s="1"/>
  <c r="S5" i="6" s="1"/>
  <c r="S4" i="6" s="1"/>
  <c r="S3" i="6" s="1"/>
  <c r="R13" i="6"/>
  <c r="Q13" i="6"/>
  <c r="Q7" i="6" s="1"/>
  <c r="Q6" i="6" s="1"/>
  <c r="Q5" i="6" s="1"/>
  <c r="Q4" i="6" s="1"/>
  <c r="Q3" i="6" s="1"/>
  <c r="Q2" i="6" s="1"/>
  <c r="Z6" i="6" s="1"/>
  <c r="P13" i="6"/>
  <c r="O13" i="6"/>
  <c r="O7" i="6" s="1"/>
  <c r="O6" i="6" s="1"/>
  <c r="O5" i="6" s="1"/>
  <c r="O4" i="6" s="1"/>
  <c r="O3" i="6" s="1"/>
  <c r="O2" i="6" s="1"/>
  <c r="Y6" i="6" s="1"/>
  <c r="M13" i="6"/>
  <c r="M7" i="6" s="1"/>
  <c r="L13" i="6"/>
  <c r="J13" i="6"/>
  <c r="I13" i="6"/>
  <c r="I7" i="6" s="1"/>
  <c r="H13" i="6"/>
  <c r="G13" i="6"/>
  <c r="G7" i="6" s="1"/>
  <c r="F13" i="6"/>
  <c r="E13" i="6"/>
  <c r="E7" i="6" s="1"/>
  <c r="N12" i="6"/>
  <c r="K12" i="6"/>
  <c r="V11" i="6"/>
  <c r="K11" i="6"/>
  <c r="N11" i="6" s="1"/>
  <c r="T10" i="6"/>
  <c r="R10" i="6"/>
  <c r="K10" i="6"/>
  <c r="N10" i="6" s="1"/>
  <c r="T9" i="6"/>
  <c r="R9" i="6"/>
  <c r="K9" i="6"/>
  <c r="V8" i="6"/>
  <c r="T8" i="6"/>
  <c r="R8" i="6"/>
  <c r="N8" i="6"/>
  <c r="K8" i="6"/>
  <c r="T7" i="6"/>
  <c r="R7" i="6"/>
  <c r="P7" i="6"/>
  <c r="L7" i="6"/>
  <c r="J7" i="6"/>
  <c r="H7" i="6"/>
  <c r="F7" i="6"/>
  <c r="T6" i="6"/>
  <c r="R6" i="6"/>
  <c r="P6" i="6"/>
  <c r="M6" i="6"/>
  <c r="L6" i="6"/>
  <c r="J6" i="6"/>
  <c r="I6" i="6"/>
  <c r="H6" i="6"/>
  <c r="G6" i="6"/>
  <c r="F6" i="6"/>
  <c r="E6" i="6"/>
  <c r="AA5" i="6"/>
  <c r="Z5" i="6"/>
  <c r="Y5" i="6"/>
  <c r="Y7" i="6" s="1"/>
  <c r="X5" i="6"/>
  <c r="T5" i="6"/>
  <c r="T4" i="6" s="1"/>
  <c r="T3" i="6" s="1"/>
  <c r="T2" i="6" s="1"/>
  <c r="R5" i="6"/>
  <c r="P5" i="6"/>
  <c r="P4" i="6" s="1"/>
  <c r="P3" i="6" s="1"/>
  <c r="P2" i="6" s="1"/>
  <c r="Y8" i="6" s="1"/>
  <c r="Y9" i="6" s="1"/>
  <c r="M5" i="6"/>
  <c r="L5" i="6"/>
  <c r="L4" i="6" s="1"/>
  <c r="L3" i="6" s="1"/>
  <c r="L2" i="6" s="1"/>
  <c r="J5" i="6"/>
  <c r="J4" i="6" s="1"/>
  <c r="J3" i="6" s="1"/>
  <c r="J2" i="6" s="1"/>
  <c r="I5" i="6"/>
  <c r="H5" i="6"/>
  <c r="H4" i="6" s="1"/>
  <c r="H3" i="6" s="1"/>
  <c r="H2" i="6" s="1"/>
  <c r="F5" i="6"/>
  <c r="F4" i="6" s="1"/>
  <c r="F3" i="6" s="1"/>
  <c r="F2" i="6" s="1"/>
  <c r="E5" i="6"/>
  <c r="M4" i="6"/>
  <c r="M3" i="6" s="1"/>
  <c r="M2" i="6" s="1"/>
  <c r="I4" i="6"/>
  <c r="I3" i="6" s="1"/>
  <c r="I2" i="6" s="1"/>
  <c r="E4" i="6"/>
  <c r="E3" i="6" s="1"/>
  <c r="E2" i="6" s="1"/>
  <c r="W2" i="6"/>
  <c r="J5" i="5"/>
  <c r="J6" i="5"/>
  <c r="J7" i="5"/>
  <c r="J8" i="5"/>
  <c r="J9" i="5"/>
  <c r="J10" i="5"/>
  <c r="H9" i="5"/>
  <c r="H8" i="5"/>
  <c r="H7" i="5"/>
  <c r="H6" i="5"/>
  <c r="H5" i="5"/>
  <c r="I5" i="5"/>
  <c r="I6" i="5"/>
  <c r="I7" i="5"/>
  <c r="I8" i="5"/>
  <c r="I9" i="5"/>
  <c r="I10" i="5"/>
  <c r="G10" i="5"/>
  <c r="G5" i="5"/>
  <c r="D9" i="5"/>
  <c r="D8" i="5"/>
  <c r="D7" i="5" s="1"/>
  <c r="D6" i="5" s="1"/>
  <c r="D5" i="5" s="1"/>
  <c r="V16" i="6" l="1"/>
  <c r="V18" i="6" s="1"/>
  <c r="X8" i="6"/>
  <c r="X6" i="6"/>
  <c r="V14" i="6"/>
  <c r="AA8" i="6"/>
  <c r="V6" i="6"/>
  <c r="V3" i="6"/>
  <c r="Y10" i="6"/>
  <c r="AA6" i="6"/>
  <c r="S2" i="6"/>
  <c r="N18" i="6"/>
  <c r="N17" i="6" s="1"/>
  <c r="N16" i="6" s="1"/>
  <c r="K17" i="6"/>
  <c r="K16" i="6" s="1"/>
  <c r="V33" i="6"/>
  <c r="N45" i="6"/>
  <c r="N43" i="6" s="1"/>
  <c r="K43" i="6"/>
  <c r="K38" i="6" s="1"/>
  <c r="K32" i="6" s="1"/>
  <c r="X7" i="6"/>
  <c r="Z7" i="6"/>
  <c r="N9" i="6"/>
  <c r="N7" i="6" s="1"/>
  <c r="N6" i="6" s="1"/>
  <c r="N5" i="6" s="1"/>
  <c r="N4" i="6" s="1"/>
  <c r="N3" i="6" s="1"/>
  <c r="N2" i="6" s="1"/>
  <c r="K13" i="6"/>
  <c r="K7" i="6" s="1"/>
  <c r="K6" i="6" s="1"/>
  <c r="K5" i="6" s="1"/>
  <c r="K4" i="6" s="1"/>
  <c r="K3" i="6" s="1"/>
  <c r="K2" i="6" s="1"/>
  <c r="N22" i="6"/>
  <c r="N21" i="6" s="1"/>
  <c r="R22" i="6"/>
  <c r="R21" i="6" s="1"/>
  <c r="R4" i="6" s="1"/>
  <c r="R3" i="6" s="1"/>
  <c r="R2" i="6" s="1"/>
  <c r="N39" i="6"/>
  <c r="N38" i="6" s="1"/>
  <c r="N32" i="6" s="1"/>
  <c r="K49" i="6"/>
  <c r="K48" i="6" s="1"/>
  <c r="S13" i="1"/>
  <c r="Q3" i="2"/>
  <c r="R3" i="2"/>
  <c r="O3" i="2"/>
  <c r="M3" i="2"/>
  <c r="T41" i="1"/>
  <c r="S41" i="1"/>
  <c r="S44" i="1"/>
  <c r="T46" i="1"/>
  <c r="S46" i="1"/>
  <c r="S43" i="1" s="1"/>
  <c r="Z5" i="1"/>
  <c r="V2" i="6" l="1"/>
  <c r="Z8" i="6"/>
  <c r="Z9" i="6" s="1"/>
  <c r="Z10" i="6" s="1"/>
  <c r="Z12" i="6" s="1"/>
  <c r="V4" i="6"/>
  <c r="X9" i="6"/>
  <c r="AA7" i="6"/>
  <c r="AA9" i="6" s="1"/>
  <c r="AA10" i="6" s="1"/>
  <c r="X10" i="6"/>
  <c r="V53" i="1"/>
  <c r="K53" i="1"/>
  <c r="K52" i="1"/>
  <c r="X51" i="1"/>
  <c r="W51" i="1"/>
  <c r="V51" i="1"/>
  <c r="K51" i="1"/>
  <c r="N51" i="1" s="1"/>
  <c r="T50" i="1"/>
  <c r="S50" i="1"/>
  <c r="K50" i="1"/>
  <c r="N50" i="1" s="1"/>
  <c r="N49" i="1" s="1"/>
  <c r="N48" i="1" s="1"/>
  <c r="T49" i="1"/>
  <c r="T48" i="1" s="1"/>
  <c r="S49" i="1"/>
  <c r="R49" i="1"/>
  <c r="R48" i="1" s="1"/>
  <c r="Q49" i="1"/>
  <c r="P49" i="1"/>
  <c r="P48" i="1" s="1"/>
  <c r="O49" i="1"/>
  <c r="M49" i="1"/>
  <c r="L49" i="1"/>
  <c r="L48" i="1" s="1"/>
  <c r="J49" i="1"/>
  <c r="I49" i="1"/>
  <c r="H49" i="1"/>
  <c r="G49" i="1"/>
  <c r="F49" i="1"/>
  <c r="E49" i="1"/>
  <c r="S48" i="1"/>
  <c r="Q48" i="1"/>
  <c r="O48" i="1"/>
  <c r="M48" i="1"/>
  <c r="J48" i="1"/>
  <c r="I48" i="1"/>
  <c r="H48" i="1"/>
  <c r="G48" i="1"/>
  <c r="F48" i="1"/>
  <c r="E48" i="1"/>
  <c r="N47" i="1"/>
  <c r="K47" i="1"/>
  <c r="W46" i="1"/>
  <c r="R46" i="1"/>
  <c r="Q46" i="1"/>
  <c r="K46" i="1"/>
  <c r="N46" i="1" s="1"/>
  <c r="N45" i="1"/>
  <c r="K45" i="1"/>
  <c r="X44" i="1"/>
  <c r="R44" i="1"/>
  <c r="V44" i="1" s="1"/>
  <c r="W45" i="1" s="1"/>
  <c r="Q44" i="1"/>
  <c r="K44" i="1"/>
  <c r="N44" i="1" s="1"/>
  <c r="R43" i="1"/>
  <c r="Q43" i="1"/>
  <c r="P43" i="1"/>
  <c r="O43" i="1"/>
  <c r="M43" i="1"/>
  <c r="L43" i="1"/>
  <c r="J43" i="1"/>
  <c r="I43" i="1"/>
  <c r="H43" i="1"/>
  <c r="G43" i="1"/>
  <c r="F43" i="1"/>
  <c r="E43" i="1"/>
  <c r="K42" i="1"/>
  <c r="V41" i="1"/>
  <c r="K41" i="1"/>
  <c r="N41" i="1" s="1"/>
  <c r="K40" i="1"/>
  <c r="N40" i="1" s="1"/>
  <c r="T39" i="1"/>
  <c r="S39" i="1"/>
  <c r="S38" i="1" s="1"/>
  <c r="R39" i="1"/>
  <c r="Q39" i="1"/>
  <c r="P39" i="1"/>
  <c r="P38" i="1" s="1"/>
  <c r="O39" i="1"/>
  <c r="M39" i="1"/>
  <c r="L39" i="1"/>
  <c r="L38" i="1" s="1"/>
  <c r="J39" i="1"/>
  <c r="I39" i="1"/>
  <c r="H39" i="1"/>
  <c r="G39" i="1"/>
  <c r="F39" i="1"/>
  <c r="E39" i="1"/>
  <c r="R38" i="1"/>
  <c r="J38" i="1"/>
  <c r="H38" i="1"/>
  <c r="F38" i="1"/>
  <c r="K37" i="1"/>
  <c r="N37" i="1" s="1"/>
  <c r="N36" i="1" s="1"/>
  <c r="N35" i="1" s="1"/>
  <c r="N34" i="1" s="1"/>
  <c r="N33" i="1" s="1"/>
  <c r="T36" i="1"/>
  <c r="S36" i="1"/>
  <c r="R36" i="1"/>
  <c r="Q36" i="1"/>
  <c r="P36" i="1"/>
  <c r="O36" i="1"/>
  <c r="M36" i="1"/>
  <c r="L36" i="1"/>
  <c r="K36" i="1"/>
  <c r="J36" i="1"/>
  <c r="I36" i="1"/>
  <c r="H36" i="1"/>
  <c r="G36" i="1"/>
  <c r="F36" i="1"/>
  <c r="E36" i="1"/>
  <c r="T35" i="1"/>
  <c r="S35" i="1"/>
  <c r="R35" i="1"/>
  <c r="Q35" i="1"/>
  <c r="P35" i="1"/>
  <c r="O35" i="1"/>
  <c r="M35" i="1"/>
  <c r="L35" i="1"/>
  <c r="K35" i="1"/>
  <c r="J35" i="1"/>
  <c r="I35" i="1"/>
  <c r="H35" i="1"/>
  <c r="G35" i="1"/>
  <c r="F35" i="1"/>
  <c r="E35" i="1"/>
  <c r="T34" i="1"/>
  <c r="T33" i="1" s="1"/>
  <c r="S34" i="1"/>
  <c r="R34" i="1"/>
  <c r="R33" i="1" s="1"/>
  <c r="Q34" i="1"/>
  <c r="P34" i="1"/>
  <c r="P33" i="1" s="1"/>
  <c r="O34" i="1"/>
  <c r="M34" i="1"/>
  <c r="L34" i="1"/>
  <c r="L33" i="1" s="1"/>
  <c r="K34" i="1"/>
  <c r="J34" i="1"/>
  <c r="J33" i="1" s="1"/>
  <c r="I34" i="1"/>
  <c r="H34" i="1"/>
  <c r="H33" i="1" s="1"/>
  <c r="H32" i="1" s="1"/>
  <c r="G34" i="1"/>
  <c r="F34" i="1"/>
  <c r="F33" i="1" s="1"/>
  <c r="E34" i="1"/>
  <c r="S33" i="1"/>
  <c r="Q33" i="1"/>
  <c r="O33" i="1"/>
  <c r="M33" i="1"/>
  <c r="K33" i="1"/>
  <c r="I33" i="1"/>
  <c r="G33" i="1"/>
  <c r="E33" i="1"/>
  <c r="X32" i="1"/>
  <c r="W32" i="1"/>
  <c r="V32" i="1"/>
  <c r="Y32" i="1" s="1"/>
  <c r="Z31" i="1"/>
  <c r="Y31" i="1"/>
  <c r="R31" i="1"/>
  <c r="K31" i="1"/>
  <c r="N31" i="1" s="1"/>
  <c r="Z30" i="1"/>
  <c r="Y30" i="1"/>
  <c r="R30" i="1"/>
  <c r="K30" i="1"/>
  <c r="N30" i="1" s="1"/>
  <c r="Z29" i="1"/>
  <c r="Y29" i="1"/>
  <c r="R29" i="1"/>
  <c r="N29" i="1"/>
  <c r="K29" i="1"/>
  <c r="Z28" i="1"/>
  <c r="Y28" i="1"/>
  <c r="R28" i="1"/>
  <c r="K28" i="1"/>
  <c r="N28" i="1" s="1"/>
  <c r="Z27" i="1"/>
  <c r="Y27" i="1"/>
  <c r="R27" i="1"/>
  <c r="K27" i="1"/>
  <c r="N27" i="1" s="1"/>
  <c r="Z26" i="1"/>
  <c r="Y26" i="1"/>
  <c r="R26" i="1"/>
  <c r="K26" i="1"/>
  <c r="N26" i="1" s="1"/>
  <c r="Z25" i="1"/>
  <c r="N25" i="1"/>
  <c r="K25" i="1"/>
  <c r="Z24" i="1"/>
  <c r="Y24" i="1"/>
  <c r="R24" i="1"/>
  <c r="K24" i="1"/>
  <c r="N24" i="1" s="1"/>
  <c r="Z23" i="1"/>
  <c r="Y23" i="1"/>
  <c r="T23" i="1"/>
  <c r="T22" i="1" s="1"/>
  <c r="T21" i="1" s="1"/>
  <c r="R23" i="1"/>
  <c r="K23" i="1"/>
  <c r="S22" i="1"/>
  <c r="R22" i="1"/>
  <c r="Q22" i="1"/>
  <c r="P22" i="1"/>
  <c r="O22" i="1"/>
  <c r="M22" i="1"/>
  <c r="L22" i="1"/>
  <c r="J22" i="1"/>
  <c r="I22" i="1"/>
  <c r="H22" i="1"/>
  <c r="G22" i="1"/>
  <c r="F22" i="1"/>
  <c r="E22" i="1"/>
  <c r="S21" i="1"/>
  <c r="R21" i="1"/>
  <c r="Q21" i="1"/>
  <c r="V22" i="1" s="1"/>
  <c r="P21" i="1"/>
  <c r="O21" i="1"/>
  <c r="M21" i="1"/>
  <c r="L21" i="1"/>
  <c r="J21" i="1"/>
  <c r="I21" i="1"/>
  <c r="H21" i="1"/>
  <c r="G21" i="1"/>
  <c r="F21" i="1"/>
  <c r="E21" i="1"/>
  <c r="Y20" i="1"/>
  <c r="Y21" i="1" s="1"/>
  <c r="V20" i="1"/>
  <c r="W20" i="1" s="1"/>
  <c r="W21" i="1" s="1"/>
  <c r="P20" i="1"/>
  <c r="M20" i="1"/>
  <c r="K20" i="1"/>
  <c r="K19" i="1"/>
  <c r="N19" i="1" s="1"/>
  <c r="K18" i="1"/>
  <c r="N18" i="1" s="1"/>
  <c r="N17" i="1" s="1"/>
  <c r="V17" i="1"/>
  <c r="T17" i="1"/>
  <c r="S17" i="1"/>
  <c r="S16" i="1" s="1"/>
  <c r="R17" i="1"/>
  <c r="Q17" i="1"/>
  <c r="Q16" i="1" s="1"/>
  <c r="P17" i="1"/>
  <c r="P16" i="1" s="1"/>
  <c r="P5" i="1" s="1"/>
  <c r="P4" i="1" s="1"/>
  <c r="O17" i="1"/>
  <c r="O16" i="1" s="1"/>
  <c r="M17" i="1"/>
  <c r="M16" i="1" s="1"/>
  <c r="L17" i="1"/>
  <c r="K17" i="1"/>
  <c r="J17" i="1"/>
  <c r="I17" i="1"/>
  <c r="I16" i="1" s="1"/>
  <c r="H17" i="1"/>
  <c r="G17" i="1"/>
  <c r="G16" i="1" s="1"/>
  <c r="F17" i="1"/>
  <c r="E17" i="1"/>
  <c r="E16" i="1" s="1"/>
  <c r="T16" i="1"/>
  <c r="R16" i="1"/>
  <c r="L16" i="1"/>
  <c r="J16" i="1"/>
  <c r="H16" i="1"/>
  <c r="F16" i="1"/>
  <c r="V15" i="1"/>
  <c r="K15" i="1"/>
  <c r="N14" i="1"/>
  <c r="K14" i="1"/>
  <c r="T13" i="1"/>
  <c r="R13" i="1"/>
  <c r="Q13" i="1"/>
  <c r="P13" i="1"/>
  <c r="O13" i="1"/>
  <c r="M13" i="1"/>
  <c r="L13" i="1"/>
  <c r="J13" i="1"/>
  <c r="I13" i="1"/>
  <c r="H13" i="1"/>
  <c r="G13" i="1"/>
  <c r="F13" i="1"/>
  <c r="E13" i="1"/>
  <c r="K12" i="1"/>
  <c r="N12" i="1" s="1"/>
  <c r="V11" i="1"/>
  <c r="N11" i="1"/>
  <c r="K11" i="1"/>
  <c r="T10" i="1"/>
  <c r="T7" i="1" s="1"/>
  <c r="T6" i="1" s="1"/>
  <c r="T5" i="1" s="1"/>
  <c r="R10" i="1"/>
  <c r="K10" i="1"/>
  <c r="N10" i="1" s="1"/>
  <c r="T9" i="1"/>
  <c r="R9" i="1"/>
  <c r="K9" i="1"/>
  <c r="V8" i="1"/>
  <c r="T8" i="1"/>
  <c r="R8" i="1"/>
  <c r="R7" i="1" s="1"/>
  <c r="R6" i="1" s="1"/>
  <c r="R5" i="1" s="1"/>
  <c r="R4" i="1" s="1"/>
  <c r="K8" i="1"/>
  <c r="N8" i="1" s="1"/>
  <c r="S7" i="1"/>
  <c r="Q7" i="1"/>
  <c r="P7" i="1"/>
  <c r="P6" i="1" s="1"/>
  <c r="O7" i="1"/>
  <c r="M7" i="1"/>
  <c r="L7" i="1"/>
  <c r="L6" i="1" s="1"/>
  <c r="J7" i="1"/>
  <c r="J6" i="1" s="1"/>
  <c r="I7" i="1"/>
  <c r="H7" i="1"/>
  <c r="H6" i="1" s="1"/>
  <c r="G7" i="1"/>
  <c r="F7" i="1"/>
  <c r="F6" i="1" s="1"/>
  <c r="E7" i="1"/>
  <c r="E6" i="1" s="1"/>
  <c r="E5" i="1" s="1"/>
  <c r="E4" i="1" s="1"/>
  <c r="S6" i="1"/>
  <c r="Q6" i="1"/>
  <c r="O6" i="1"/>
  <c r="O5" i="1" s="1"/>
  <c r="O4" i="1" s="1"/>
  <c r="M6" i="1"/>
  <c r="I6" i="1"/>
  <c r="G6" i="1"/>
  <c r="G5" i="1" s="1"/>
  <c r="G4" i="1" s="1"/>
  <c r="AA5" i="1"/>
  <c r="Y5" i="1"/>
  <c r="X5" i="1"/>
  <c r="S5" i="1"/>
  <c r="M5" i="1"/>
  <c r="L5" i="1"/>
  <c r="L4" i="1" s="1"/>
  <c r="J5" i="1"/>
  <c r="J4" i="1" s="1"/>
  <c r="I5" i="1"/>
  <c r="H5" i="1"/>
  <c r="H4" i="1" s="1"/>
  <c r="H3" i="1" s="1"/>
  <c r="H2" i="1" s="1"/>
  <c r="F5" i="1"/>
  <c r="F4" i="1" s="1"/>
  <c r="S4" i="1"/>
  <c r="M4" i="1"/>
  <c r="I4" i="1"/>
  <c r="W2" i="1"/>
  <c r="T4" i="1" l="1"/>
  <c r="I3" i="1"/>
  <c r="I2" i="1" s="1"/>
  <c r="Q5" i="1"/>
  <c r="Q4" i="1" s="1"/>
  <c r="N20" i="1"/>
  <c r="N16" i="1" s="1"/>
  <c r="E38" i="1"/>
  <c r="E32" i="1" s="1"/>
  <c r="E3" i="1" s="1"/>
  <c r="E2" i="1" s="1"/>
  <c r="G38" i="1"/>
  <c r="G32" i="1" s="1"/>
  <c r="G3" i="1" s="1"/>
  <c r="G2" i="1" s="1"/>
  <c r="I38" i="1"/>
  <c r="I32" i="1" s="1"/>
  <c r="O38" i="1"/>
  <c r="O32" i="1" s="1"/>
  <c r="O3" i="1" s="1"/>
  <c r="O2" i="1" s="1"/>
  <c r="Y6" i="1" s="1"/>
  <c r="Q38" i="1"/>
  <c r="Q32" i="1" s="1"/>
  <c r="Y51" i="1"/>
  <c r="AA51" i="1" s="1"/>
  <c r="AA52" i="1" s="1"/>
  <c r="M38" i="1"/>
  <c r="M32" i="1" s="1"/>
  <c r="M3" i="1" s="1"/>
  <c r="M2" i="1" s="1"/>
  <c r="X8" i="1" s="1"/>
  <c r="S32" i="1"/>
  <c r="S3" i="1" s="1"/>
  <c r="J3" i="1"/>
  <c r="J2" i="1" s="1"/>
  <c r="N9" i="1"/>
  <c r="K7" i="1"/>
  <c r="K6" i="1" s="1"/>
  <c r="N42" i="1"/>
  <c r="N39" i="1" s="1"/>
  <c r="K39" i="1"/>
  <c r="N15" i="1"/>
  <c r="N13" i="1" s="1"/>
  <c r="K13" i="1"/>
  <c r="K16" i="1"/>
  <c r="N23" i="1"/>
  <c r="N22" i="1" s="1"/>
  <c r="N21" i="1" s="1"/>
  <c r="K22" i="1"/>
  <c r="K21" i="1" s="1"/>
  <c r="V33" i="1"/>
  <c r="F32" i="1"/>
  <c r="F3" i="1" s="1"/>
  <c r="F2" i="1" s="1"/>
  <c r="J32" i="1"/>
  <c r="L32" i="1"/>
  <c r="L3" i="1" s="1"/>
  <c r="L2" i="1" s="1"/>
  <c r="X6" i="1" s="1"/>
  <c r="P32" i="1"/>
  <c r="P3" i="1" s="1"/>
  <c r="P2" i="1" s="1"/>
  <c r="Y8" i="1" s="1"/>
  <c r="R32" i="1"/>
  <c r="R3" i="1" s="1"/>
  <c r="R2" i="1" s="1"/>
  <c r="K43" i="1"/>
  <c r="N43" i="1"/>
  <c r="V46" i="1"/>
  <c r="T43" i="1"/>
  <c r="T38" i="1" s="1"/>
  <c r="T32" i="1" s="1"/>
  <c r="T3" i="1" s="1"/>
  <c r="T2" i="1" s="1"/>
  <c r="K49" i="1"/>
  <c r="K48" i="1" s="1"/>
  <c r="Y7" i="1" l="1"/>
  <c r="Y10" i="1"/>
  <c r="Y9" i="1"/>
  <c r="Q3" i="1"/>
  <c r="Q2" i="1" s="1"/>
  <c r="Z6" i="1" s="1"/>
  <c r="V4" i="1"/>
  <c r="V2" i="1"/>
  <c r="AA6" i="1"/>
  <c r="AA7" i="1" s="1"/>
  <c r="S2" i="1"/>
  <c r="AA8" i="1"/>
  <c r="AA9" i="1" s="1"/>
  <c r="AA10" i="1" s="1"/>
  <c r="V6" i="1"/>
  <c r="V3" i="1"/>
  <c r="V14" i="1"/>
  <c r="V16" i="1"/>
  <c r="V18" i="1" s="1"/>
  <c r="N38" i="1"/>
  <c r="N32" i="1" s="1"/>
  <c r="K5" i="1"/>
  <c r="K4" i="1" s="1"/>
  <c r="Z8" i="1"/>
  <c r="K38" i="1"/>
  <c r="K32" i="1" s="1"/>
  <c r="N7" i="1"/>
  <c r="N6" i="1" s="1"/>
  <c r="N5" i="1" s="1"/>
  <c r="N4" i="1" s="1"/>
  <c r="Z7" i="1" l="1"/>
  <c r="Z9" i="1" s="1"/>
  <c r="Z10" i="1" s="1"/>
  <c r="Z12" i="1" s="1"/>
  <c r="X7" i="1"/>
  <c r="X9" i="1" s="1"/>
  <c r="X10" i="1" s="1"/>
  <c r="N3" i="1"/>
  <c r="N2" i="1" s="1"/>
  <c r="K3" i="1"/>
  <c r="K2" i="1" s="1"/>
</calcChain>
</file>

<file path=xl/comments1.xml><?xml version="1.0" encoding="utf-8"?>
<comments xmlns="http://schemas.openxmlformats.org/spreadsheetml/2006/main">
  <authors>
    <author>Financiera</author>
  </authors>
  <commentList>
    <comment ref="D48" authorId="0" shapeId="0">
      <text>
        <r>
          <rPr>
            <b/>
            <sz val="9"/>
            <color indexed="81"/>
            <rFont val="Tahoma"/>
            <family val="2"/>
          </rPr>
          <t>Financiera:</t>
        </r>
        <r>
          <rPr>
            <sz val="9"/>
            <color indexed="81"/>
            <rFont val="Tahoma"/>
            <family val="2"/>
          </rPr>
          <t xml:space="preserve">
cuentas de vigencias anteriores
</t>
        </r>
      </text>
    </comment>
    <comment ref="T48" authorId="0" shapeId="0">
      <text>
        <r>
          <rPr>
            <b/>
            <sz val="9"/>
            <color indexed="81"/>
            <rFont val="Tahoma"/>
            <family val="2"/>
          </rPr>
          <t>Financiera:</t>
        </r>
        <r>
          <rPr>
            <sz val="9"/>
            <color indexed="81"/>
            <rFont val="Tahoma"/>
            <family val="2"/>
          </rPr>
          <t xml:space="preserve">
vigencias anteriores pagadas año 2025 primer trimestre</t>
        </r>
      </text>
    </comment>
  </commentList>
</comments>
</file>

<file path=xl/connections.xml><?xml version="1.0" encoding="utf-8"?>
<connections xmlns="http://schemas.openxmlformats.org/spreadsheetml/2006/main">
  <connection id="1" name="pl320313" type="6" refreshedVersion="6" background="1" saveData="1">
    <textPr codePage="932" sourceFile="C:\MAX\infor\empre\001\pl320313.MHURT" decimal="," semicolon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pl3203133" type="6" refreshedVersion="6" background="1" saveData="1">
    <textPr codePage="932" sourceFile="C:\MAX\infor\empre\001\pl320313.MHURT" decimal="," semicolon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pl32031331" type="6" refreshedVersion="6" background="1" saveData="1">
    <textPr codePage="932" sourceFile="C:\MAX\infor\empre\001\pl320313.MHURT" decimal="," semicolon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pl3203151" type="6" refreshedVersion="6" background="1" saveData="1">
    <textPr codePage="850" sourceFile="C:\MAX\infor\empre\001\pl320315.MHURT" decimal="," semicolon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<sst xmlns="http://schemas.openxmlformats.org/spreadsheetml/2006/main" count="469" uniqueCount="166">
  <si>
    <t>NIV</t>
  </si>
  <si>
    <t>CUENTA</t>
  </si>
  <si>
    <t>CUENTA1</t>
  </si>
  <si>
    <t>NOMBRE</t>
  </si>
  <si>
    <t xml:space="preserve">VIGENTE   </t>
  </si>
  <si>
    <t xml:space="preserve">ADICIONES </t>
  </si>
  <si>
    <t>REDUCIONES</t>
  </si>
  <si>
    <t xml:space="preserve">CREDITOS  </t>
  </si>
  <si>
    <t>CONTRACRED</t>
  </si>
  <si>
    <t xml:space="preserve">TOTAL     </t>
  </si>
  <si>
    <t>DEFINITIVO</t>
  </si>
  <si>
    <t>DISPON/MES</t>
  </si>
  <si>
    <t>DISPON/ACU</t>
  </si>
  <si>
    <t>DISPONIBLE</t>
  </si>
  <si>
    <t>COMPRO/MES</t>
  </si>
  <si>
    <t>COMPRO/ACU</t>
  </si>
  <si>
    <t>OBLIGA/MES</t>
  </si>
  <si>
    <t>OBLIGA/ACU</t>
  </si>
  <si>
    <t xml:space="preserve">PAGOS/MES </t>
  </si>
  <si>
    <t xml:space="preserve">PAGOS/ACU </t>
  </si>
  <si>
    <t xml:space="preserve">PORCENTAJE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</si>
  <si>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                                           </t>
  </si>
  <si>
    <t>cdp</t>
  </si>
  <si>
    <t>rp</t>
  </si>
  <si>
    <t>obligac</t>
  </si>
  <si>
    <t>pago</t>
  </si>
  <si>
    <t xml:space="preserve">FUNCIONAMIENTO                                    </t>
  </si>
  <si>
    <t xml:space="preserve">2.1.1                         </t>
  </si>
  <si>
    <t xml:space="preserve">GASTOS DE PERSONAL                                </t>
  </si>
  <si>
    <t xml:space="preserve">2.1.1.01                      </t>
  </si>
  <si>
    <t xml:space="preserve">PLANTA DE PERSONAL PERMANENTE                     </t>
  </si>
  <si>
    <t xml:space="preserve">2.1.1.01.01                   </t>
  </si>
  <si>
    <t xml:space="preserve">FACTORES CONSTITUTIVOS DE SALARIO                 </t>
  </si>
  <si>
    <t xml:space="preserve">2.1.1.01.01.001               </t>
  </si>
  <si>
    <t xml:space="preserve">FACTORES SALARIALES COMUNES                       </t>
  </si>
  <si>
    <t xml:space="preserve">2.1.1.01.01.001.01            </t>
  </si>
  <si>
    <t xml:space="preserve">Sueldos Basico                                    </t>
  </si>
  <si>
    <t xml:space="preserve">2.1.1.01.01.001.04            </t>
  </si>
  <si>
    <t xml:space="preserve">Subsidio de Alimentaci｢n                          </t>
  </si>
  <si>
    <t xml:space="preserve">2.1.1.01.01.001.05            </t>
  </si>
  <si>
    <t xml:space="preserve">Auxilio de Transporte                             </t>
  </si>
  <si>
    <t xml:space="preserve">2.1.1.01.01.001.06            </t>
  </si>
  <si>
    <t xml:space="preserve">Prima de servicio                                 </t>
  </si>
  <si>
    <t xml:space="preserve">2.1.1.01.01.001.07            </t>
  </si>
  <si>
    <t xml:space="preserve">Bonificacion Servicios Prestados                  </t>
  </si>
  <si>
    <t xml:space="preserve">2.1.1.01.01.001.08            </t>
  </si>
  <si>
    <t xml:space="preserve">PRESTACIONES SOCIALES                             </t>
  </si>
  <si>
    <t xml:space="preserve">2.1.1.01.01.001.08.01         </t>
  </si>
  <si>
    <t xml:space="preserve">Prima de Navidad                                  </t>
  </si>
  <si>
    <t xml:space="preserve">2.1.1.01.01.001.08.02         </t>
  </si>
  <si>
    <t xml:space="preserve">Prima de Vacaciones                               </t>
  </si>
  <si>
    <t xml:space="preserve">2.1.1.01.03                   </t>
  </si>
  <si>
    <t xml:space="preserve">REMUNERACIONES NO CONSTITUVAS DE FACTOR SALARIAL  </t>
  </si>
  <si>
    <t xml:space="preserve">2.1.1.01.03.001               </t>
  </si>
  <si>
    <t xml:space="preserve">2.1.1.01.03.001.01            </t>
  </si>
  <si>
    <t xml:space="preserve">Vacaciones                                        </t>
  </si>
  <si>
    <t xml:space="preserve">2.1.1.01.03.001.03            </t>
  </si>
  <si>
    <t xml:space="preserve">Bonificaciones Por Recreaci｢n                     </t>
  </si>
  <si>
    <t xml:space="preserve">2.1.1.01.03.006               </t>
  </si>
  <si>
    <t xml:space="preserve">Honorarios Sesiones Ordinarias y Extraordnarias   </t>
  </si>
  <si>
    <t xml:space="preserve">2.1.1.02                      </t>
  </si>
  <si>
    <t xml:space="preserve">Personal supernumerario y planta temporal         </t>
  </si>
  <si>
    <t xml:space="preserve">2.1.1.02.02                   </t>
  </si>
  <si>
    <t xml:space="preserve">CONTRIBU INHERETES  A LA NOMINA                   </t>
  </si>
  <si>
    <t xml:space="preserve">2.1.1.02.02.001               </t>
  </si>
  <si>
    <t xml:space="preserve">Aportes  a la seguridad social en pensiones       </t>
  </si>
  <si>
    <t xml:space="preserve">2.1.1.02.02.002               </t>
  </si>
  <si>
    <t xml:space="preserve">Aportes a la seguridad social en salud            </t>
  </si>
  <si>
    <t xml:space="preserve">2.1.1.02.02.003               </t>
  </si>
  <si>
    <t xml:space="preserve">Aportes de cesant｡as                              </t>
  </si>
  <si>
    <t xml:space="preserve">2.1.1.02.02.004               </t>
  </si>
  <si>
    <t xml:space="preserve">Aportes a  cajas de Compensacion familiar         </t>
  </si>
  <si>
    <t xml:space="preserve">2.1.1.02.02.005               </t>
  </si>
  <si>
    <t xml:space="preserve">Aportes al sistema de riesgos laborales           </t>
  </si>
  <si>
    <t xml:space="preserve">2.1.1.02.02.006               </t>
  </si>
  <si>
    <t xml:space="preserve">Aportes I.c.b. F                                  </t>
  </si>
  <si>
    <t xml:space="preserve">2.1.1.02.02.007               </t>
  </si>
  <si>
    <t xml:space="preserve">Aportes Sena                                      </t>
  </si>
  <si>
    <t xml:space="preserve">2.1.1.02.02.008               </t>
  </si>
  <si>
    <t xml:space="preserve">Aportes a la ESAP                                 </t>
  </si>
  <si>
    <t xml:space="preserve">2.1.1.02.02.009               </t>
  </si>
  <si>
    <t>Aportes a Escuela Industriales e Institutos tecnic</t>
  </si>
  <si>
    <t xml:space="preserve">2.1.2                         </t>
  </si>
  <si>
    <t xml:space="preserve">ADQUISICION DE BIENES Y SERVICIOS                 </t>
  </si>
  <si>
    <t xml:space="preserve">2.1.2.01                      </t>
  </si>
  <si>
    <t xml:space="preserve">AQUISICION DE ACTIVOS NO FINANCIEROS              </t>
  </si>
  <si>
    <t xml:space="preserve">2.1.2.01.01                   </t>
  </si>
  <si>
    <t xml:space="preserve">ACTIVOS FIJOS                                     </t>
  </si>
  <si>
    <t xml:space="preserve">2.1.2.01.01.003               </t>
  </si>
  <si>
    <t xml:space="preserve">Maquinaria y equipo                               </t>
  </si>
  <si>
    <t xml:space="preserve">2.1.2.01.01.003.03            </t>
  </si>
  <si>
    <t xml:space="preserve">MAQUINARIA DE OFICINA, CONTABILIDAD E INFORMATICA </t>
  </si>
  <si>
    <t xml:space="preserve">2.1.2.01.01.003.03.02         </t>
  </si>
  <si>
    <t xml:space="preserve">Maquinaria de informatica y sus partes, piezas    </t>
  </si>
  <si>
    <t xml:space="preserve">2.1.2.02                      </t>
  </si>
  <si>
    <t xml:space="preserve">Adquisiciones diferentes de activos               </t>
  </si>
  <si>
    <t xml:space="preserve">2.1.2.02.01                   </t>
  </si>
  <si>
    <t xml:space="preserve">MATERIALES Y SUMINISTROS                          </t>
  </si>
  <si>
    <t xml:space="preserve">2.1.2.02.01.002               </t>
  </si>
  <si>
    <t xml:space="preserve">Productos alimenticios, bebidas y tabaco          </t>
  </si>
  <si>
    <t xml:space="preserve">2.1.2.02.01.003               </t>
  </si>
  <si>
    <t>Otros bienes transportables (excepto productos met</t>
  </si>
  <si>
    <t xml:space="preserve">2.1.2.02.01.004               </t>
  </si>
  <si>
    <t xml:space="preserve">Productos metlicos y paquetes de software        </t>
  </si>
  <si>
    <t xml:space="preserve">2.1.2.02.02                   </t>
  </si>
  <si>
    <t xml:space="preserve">ADQUISICION DE SERVICIOS                          </t>
  </si>
  <si>
    <t xml:space="preserve">2.1.2.02.02.006               </t>
  </si>
  <si>
    <t xml:space="preserve">Servicios de alojamiento                          </t>
  </si>
  <si>
    <t xml:space="preserve">2.1.2.02.02.007               </t>
  </si>
  <si>
    <t>Servicios financieros y servicios conexos, servici</t>
  </si>
  <si>
    <t xml:space="preserve">2.1.2.02.02.008               </t>
  </si>
  <si>
    <t xml:space="preserve">Servicios prestados a las empresas y servicios de </t>
  </si>
  <si>
    <t xml:space="preserve">2.1.2.02.02.009               </t>
  </si>
  <si>
    <t>Servicios para la comunidad, sociales y personales</t>
  </si>
  <si>
    <t xml:space="preserve">2.1.7                         </t>
  </si>
  <si>
    <t xml:space="preserve">DISMINUCION DE PASIVOS                            </t>
  </si>
  <si>
    <t xml:space="preserve">2.1.7.06                      </t>
  </si>
  <si>
    <t xml:space="preserve">Financiaci｢n de dＧicit fiscal                    </t>
  </si>
  <si>
    <t xml:space="preserve">2.1.7.06.01                   </t>
  </si>
  <si>
    <t xml:space="preserve">Gastos de personal                                </t>
  </si>
  <si>
    <t xml:space="preserve">2.1.7.06.02                   </t>
  </si>
  <si>
    <t xml:space="preserve">Adquisici｢n de bienes y servicios                 </t>
  </si>
  <si>
    <t xml:space="preserve">2.1.7.06.03                   </t>
  </si>
  <si>
    <t xml:space="preserve">Transferencias corrientes                         </t>
  </si>
  <si>
    <t xml:space="preserve">2.1.7.06.06                   </t>
  </si>
  <si>
    <t>Gastos por tributos, tasas, derechos, multas, sanc</t>
  </si>
  <si>
    <t>este valor es lo que dice la ejecucion pero el diario dice 667855074</t>
  </si>
  <si>
    <t xml:space="preserve">   </t>
  </si>
  <si>
    <t xml:space="preserve">      </t>
  </si>
  <si>
    <t xml:space="preserve">  </t>
  </si>
  <si>
    <t>EJECUCION PRESUPUESTAL DE GASTOS</t>
  </si>
  <si>
    <t xml:space="preserve">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</si>
  <si>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</si>
  <si>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</si>
  <si>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2.1</t>
  </si>
  <si>
    <t>CONCEJO DISTRITAL DE BUENAVENTURA</t>
  </si>
  <si>
    <t>A MARZO 2025</t>
  </si>
  <si>
    <t>CENTRO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</si>
  <si>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</si>
  <si>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</si>
  <si>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INICIAL</t>
  </si>
  <si>
    <t>ADICIONES</t>
  </si>
  <si>
    <t>RECAUDO/MES</t>
  </si>
  <si>
    <t>RECAUDO/ACU</t>
  </si>
  <si>
    <t>SALDO/EJECUTAR</t>
  </si>
  <si>
    <t xml:space="preserve">PORC/EJECUTAR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</si>
  <si>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INGRESOS                      </t>
  </si>
  <si>
    <t xml:space="preserve">1.1                           </t>
  </si>
  <si>
    <t xml:space="preserve">INGRESOS CORRIENTES           </t>
  </si>
  <si>
    <t xml:space="preserve">1.1.02                        </t>
  </si>
  <si>
    <t xml:space="preserve">INGRESOS NO TRIBUTARIOS       </t>
  </si>
  <si>
    <t xml:space="preserve">1.1.02.06                     </t>
  </si>
  <si>
    <t xml:space="preserve">TRANSFERENCIAS CORRIENTES     </t>
  </si>
  <si>
    <t xml:space="preserve">1.1.02.06.006                 </t>
  </si>
  <si>
    <t>TRANSFERENCIAS DE OTRAS ENTIDA</t>
  </si>
  <si>
    <t xml:space="preserve">1.1.02.06.006.06              </t>
  </si>
  <si>
    <t xml:space="preserve">OTRAS UNIDADES DE GOBIERNO    </t>
  </si>
  <si>
    <t>MARTHA CECILIA HURTADO RODRIGUEZ</t>
  </si>
  <si>
    <t>Coordinadora Financiera Administrativa</t>
  </si>
  <si>
    <t>ALEXANDER DELGADO ARAGON</t>
  </si>
  <si>
    <t>Presidente del Concejo Distrital</t>
  </si>
  <si>
    <t>Representante Legal</t>
  </si>
  <si>
    <t xml:space="preserve">Financiacion de deficit fiscal                    </t>
  </si>
  <si>
    <t xml:space="preserve">Adquisición de bienes y servicios                 </t>
  </si>
  <si>
    <t>DISPON/ACU (CDP)</t>
  </si>
  <si>
    <t>COMPRO/ACU(RP)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</si>
</sst>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/>
    <xf numFmtId="0" fontId="0" fillId="0" borderId="0" xfId="0" applyAlignment="1">
      <alignment horizontal="left"/>
    </xf>
    <xf numFmtId="17" fontId="2" fillId="0" borderId="0" xfId="0" applyNumberFormat="1" applyFont="1"/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/>
    <xf numFmtId="164" fontId="4" fillId="0" borderId="0" xfId="1" applyFont="1"/>
    <xf numFmtId="0" fontId="4" fillId="7" borderId="0" xfId="0" applyFont="1" applyFill="1"/>
    <xf numFmtId="0" fontId="3" fillId="7" borderId="0" xfId="0" applyFont="1" applyFill="1"/>
    <xf numFmtId="164" fontId="4" fillId="7" borderId="0" xfId="1" applyFont="1" applyFill="1"/>
    <xf numFmtId="0" fontId="2" fillId="0" borderId="0" xfId="0" applyFont="1" applyAlignment="1">
      <alignment horizontal="left"/>
    </xf>
    <xf numFmtId="0" fontId="5" fillId="0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pl320313.MHURT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pl320313.MHURT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pl320315.MHURT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pl320313.MHURT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topLeftCell="A34" zoomScaleNormal="100" workbookViewId="0">
      <selection activeCell="C1" sqref="C1:T58"/>
    </sheetView>
  </sheetViews>
  <sheetFormatPr baseColWidth="10" defaultRowHeight="15" x14ac:dyDescent="0.25"/>
  <cols>
    <col min="1" max="1" width="4.28515625" style="15" bestFit="1" customWidth="1"/>
    <col min="2" max="2" width="11" hidden="1" customWidth="1"/>
    <col min="3" max="3" width="16.7109375" customWidth="1"/>
    <col min="4" max="4" width="38.140625" customWidth="1"/>
    <col min="5" max="5" width="11" bestFit="1" customWidth="1"/>
    <col min="6" max="6" width="11.140625" hidden="1" customWidth="1"/>
    <col min="7" max="7" width="12.28515625" hidden="1" customWidth="1"/>
    <col min="8" max="8" width="10.42578125" hidden="1" customWidth="1"/>
    <col min="9" max="9" width="13" hidden="1" customWidth="1"/>
    <col min="10" max="10" width="8.7109375" hidden="1" customWidth="1"/>
    <col min="11" max="11" width="11.140625" bestFit="1" customWidth="1"/>
    <col min="12" max="13" width="12.42578125" bestFit="1" customWidth="1"/>
    <col min="15" max="16" width="13.5703125" bestFit="1" customWidth="1"/>
    <col min="17" max="18" width="12.140625" bestFit="1" customWidth="1"/>
    <col min="19" max="19" width="11.7109375" customWidth="1"/>
    <col min="20" max="20" width="12.140625" bestFit="1" customWidth="1"/>
    <col min="21" max="21" width="8.7109375" customWidth="1"/>
    <col min="22" max="23" width="11.42578125" style="12"/>
    <col min="24" max="24" width="15.140625" style="12" bestFit="1" customWidth="1"/>
    <col min="25" max="25" width="16" style="12" customWidth="1"/>
    <col min="26" max="26" width="15.7109375" style="12" customWidth="1"/>
    <col min="27" max="27" width="17.5703125" style="12" customWidth="1"/>
    <col min="28" max="28" width="11.42578125" style="12"/>
  </cols>
  <sheetData>
    <row r="1" spans="1:27" x14ac:dyDescent="0.25">
      <c r="A1" s="16" t="s">
        <v>0</v>
      </c>
      <c r="B1" s="3" t="s">
        <v>1</v>
      </c>
      <c r="C1" s="3" t="s">
        <v>1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7" x14ac:dyDescent="0.25">
      <c r="A2" s="15">
        <v>1</v>
      </c>
      <c r="B2">
        <v>2</v>
      </c>
      <c r="C2" s="8">
        <v>2</v>
      </c>
      <c r="D2" t="s">
        <v>21</v>
      </c>
      <c r="E2">
        <f>+E3</f>
        <v>4244727851</v>
      </c>
      <c r="F2">
        <f t="shared" ref="F2:S2" si="0">+F3</f>
        <v>0</v>
      </c>
      <c r="G2">
        <f t="shared" si="0"/>
        <v>0</v>
      </c>
      <c r="H2">
        <f t="shared" si="0"/>
        <v>0</v>
      </c>
      <c r="I2">
        <f t="shared" si="0"/>
        <v>0</v>
      </c>
      <c r="J2">
        <f t="shared" si="0"/>
        <v>0</v>
      </c>
      <c r="K2">
        <f t="shared" si="0"/>
        <v>4244727851</v>
      </c>
      <c r="L2">
        <f t="shared" si="0"/>
        <v>357912451</v>
      </c>
      <c r="M2">
        <f>+M3</f>
        <v>1250376357</v>
      </c>
      <c r="N2">
        <f t="shared" si="0"/>
        <v>2994351494</v>
      </c>
      <c r="O2">
        <f t="shared" si="0"/>
        <v>712761751</v>
      </c>
      <c r="P2">
        <f t="shared" si="0"/>
        <v>1232837651</v>
      </c>
      <c r="Q2">
        <f t="shared" si="0"/>
        <v>256485721</v>
      </c>
      <c r="R2">
        <f>+R3</f>
        <v>689661621</v>
      </c>
      <c r="S2">
        <f t="shared" si="0"/>
        <v>326177211</v>
      </c>
      <c r="T2" s="6">
        <f>+T3</f>
        <v>668508921</v>
      </c>
      <c r="U2">
        <v>24</v>
      </c>
      <c r="V2" s="15">
        <f>+R2-T2</f>
        <v>21152700</v>
      </c>
      <c r="W2" s="15">
        <f>321224611-321820243</f>
        <v>-595632</v>
      </c>
      <c r="X2" s="15" t="s">
        <v>22</v>
      </c>
      <c r="Y2" s="15" t="s">
        <v>23</v>
      </c>
      <c r="Z2" s="12" t="s">
        <v>24</v>
      </c>
      <c r="AA2" s="12" t="s">
        <v>25</v>
      </c>
    </row>
    <row r="3" spans="1:27" x14ac:dyDescent="0.25">
      <c r="A3" s="15">
        <v>2</v>
      </c>
      <c r="B3">
        <v>21</v>
      </c>
      <c r="C3" t="s">
        <v>134</v>
      </c>
      <c r="D3" t="s">
        <v>26</v>
      </c>
      <c r="E3">
        <f>+E4+E32+E48</f>
        <v>4244727851</v>
      </c>
      <c r="F3">
        <f t="shared" ref="F3:S3" si="1">+F4+F32+F48</f>
        <v>0</v>
      </c>
      <c r="G3">
        <f t="shared" si="1"/>
        <v>0</v>
      </c>
      <c r="H3">
        <f t="shared" si="1"/>
        <v>0</v>
      </c>
      <c r="I3">
        <f t="shared" si="1"/>
        <v>0</v>
      </c>
      <c r="J3">
        <f t="shared" si="1"/>
        <v>0</v>
      </c>
      <c r="K3">
        <f t="shared" si="1"/>
        <v>4244727851</v>
      </c>
      <c r="L3">
        <f t="shared" si="1"/>
        <v>357912451</v>
      </c>
      <c r="M3">
        <f>+M4+M32+M48</f>
        <v>1250376357</v>
      </c>
      <c r="N3">
        <f t="shared" si="1"/>
        <v>2994351494</v>
      </c>
      <c r="O3">
        <f t="shared" si="1"/>
        <v>712761751</v>
      </c>
      <c r="P3">
        <f>+P4+P32+P48</f>
        <v>1232837651</v>
      </c>
      <c r="Q3">
        <f t="shared" si="1"/>
        <v>256485721</v>
      </c>
      <c r="R3">
        <f t="shared" si="1"/>
        <v>689661621</v>
      </c>
      <c r="S3">
        <f t="shared" si="1"/>
        <v>326177211</v>
      </c>
      <c r="T3">
        <f>+T4+T32+T48</f>
        <v>668508921</v>
      </c>
      <c r="U3">
        <v>24</v>
      </c>
      <c r="V3" s="15">
        <f>518610273-T2</f>
        <v>-149898648</v>
      </c>
      <c r="W3" s="15"/>
      <c r="X3" s="15">
        <v>172074640</v>
      </c>
      <c r="Y3" s="15">
        <v>172074640</v>
      </c>
      <c r="Z3" s="12">
        <v>87005910</v>
      </c>
      <c r="AA3" s="12">
        <v>5857410</v>
      </c>
    </row>
    <row r="4" spans="1:27" x14ac:dyDescent="0.25">
      <c r="A4" s="15">
        <v>3</v>
      </c>
      <c r="B4">
        <v>211</v>
      </c>
      <c r="C4" s="1" t="s">
        <v>27</v>
      </c>
      <c r="D4" s="1" t="s">
        <v>28</v>
      </c>
      <c r="E4" s="1">
        <f>+E5+E21</f>
        <v>2833187071</v>
      </c>
      <c r="F4" s="1">
        <f t="shared" ref="F4:T4" si="2">+F5+F21</f>
        <v>0</v>
      </c>
      <c r="G4" s="1">
        <f t="shared" si="2"/>
        <v>0</v>
      </c>
      <c r="H4" s="1">
        <f t="shared" si="2"/>
        <v>0</v>
      </c>
      <c r="I4" s="1">
        <f t="shared" si="2"/>
        <v>0</v>
      </c>
      <c r="J4" s="1">
        <f t="shared" si="2"/>
        <v>0</v>
      </c>
      <c r="K4" s="1">
        <f t="shared" si="2"/>
        <v>2833187071</v>
      </c>
      <c r="L4" s="1">
        <f t="shared" si="2"/>
        <v>336882489</v>
      </c>
      <c r="M4" s="1">
        <f t="shared" si="2"/>
        <v>585040311</v>
      </c>
      <c r="N4" s="1">
        <f t="shared" si="2"/>
        <v>2248146760</v>
      </c>
      <c r="O4" s="1">
        <f t="shared" si="2"/>
        <v>336882489</v>
      </c>
      <c r="P4" s="1">
        <f t="shared" si="2"/>
        <v>585040311</v>
      </c>
      <c r="Q4" s="1">
        <f t="shared" si="2"/>
        <v>131206459</v>
      </c>
      <c r="R4" s="1">
        <f t="shared" si="2"/>
        <v>379364281</v>
      </c>
      <c r="S4" s="1">
        <f t="shared" si="2"/>
        <v>130796159</v>
      </c>
      <c r="T4" s="1">
        <f t="shared" si="2"/>
        <v>361561581</v>
      </c>
      <c r="U4">
        <v>13</v>
      </c>
      <c r="V4" s="15">
        <f>+T2-R2</f>
        <v>-21152700</v>
      </c>
      <c r="W4" s="15"/>
      <c r="X4" s="15">
        <v>716089266</v>
      </c>
      <c r="Y4" s="15">
        <v>348001260</v>
      </c>
      <c r="Z4" s="12">
        <v>291180194</v>
      </c>
      <c r="AA4" s="12">
        <v>323226990</v>
      </c>
    </row>
    <row r="5" spans="1:27" x14ac:dyDescent="0.25">
      <c r="A5" s="15">
        <v>5</v>
      </c>
      <c r="B5">
        <v>21101</v>
      </c>
      <c r="C5" s="2" t="s">
        <v>29</v>
      </c>
      <c r="D5" s="2" t="s">
        <v>30</v>
      </c>
      <c r="E5" s="2">
        <f>+E6+E16</f>
        <v>2556898405</v>
      </c>
      <c r="F5" s="2">
        <f t="shared" ref="F5:T5" si="3">+F6+F16</f>
        <v>0</v>
      </c>
      <c r="G5" s="2">
        <f t="shared" si="3"/>
        <v>0</v>
      </c>
      <c r="H5" s="2">
        <f t="shared" si="3"/>
        <v>0</v>
      </c>
      <c r="I5" s="2">
        <f t="shared" si="3"/>
        <v>0</v>
      </c>
      <c r="J5" s="2">
        <f t="shared" si="3"/>
        <v>0</v>
      </c>
      <c r="K5" s="2">
        <f t="shared" si="3"/>
        <v>2556898405</v>
      </c>
      <c r="L5" s="2">
        <f t="shared" si="3"/>
        <v>316741375</v>
      </c>
      <c r="M5" s="2">
        <f>+M6+M16</f>
        <v>528827597</v>
      </c>
      <c r="N5" s="2">
        <f t="shared" si="3"/>
        <v>2028070808</v>
      </c>
      <c r="O5" s="2">
        <f t="shared" si="3"/>
        <v>316741375</v>
      </c>
      <c r="P5" s="2">
        <f t="shared" si="3"/>
        <v>528827597</v>
      </c>
      <c r="Q5" s="2">
        <f t="shared" si="3"/>
        <v>111065345</v>
      </c>
      <c r="R5" s="2">
        <f t="shared" si="3"/>
        <v>323151567</v>
      </c>
      <c r="S5" s="2">
        <f t="shared" si="3"/>
        <v>111065345</v>
      </c>
      <c r="T5" s="2">
        <f t="shared" si="3"/>
        <v>323151567</v>
      </c>
      <c r="U5">
        <v>13</v>
      </c>
      <c r="V5" s="15"/>
      <c r="W5" s="15"/>
      <c r="X5" s="16">
        <f>SUM(X3:X4)</f>
        <v>888163906</v>
      </c>
      <c r="Y5" s="16">
        <f t="shared" ref="Y5:AA5" si="4">SUM(Y3:Y4)</f>
        <v>520075900</v>
      </c>
      <c r="Z5" s="13">
        <f>SUM(Z3:Z4)</f>
        <v>378186104</v>
      </c>
      <c r="AA5" s="13">
        <f t="shared" si="4"/>
        <v>329084400</v>
      </c>
    </row>
    <row r="6" spans="1:27" x14ac:dyDescent="0.25">
      <c r="A6" s="15">
        <v>7</v>
      </c>
      <c r="B6">
        <v>2110101</v>
      </c>
      <c r="C6" s="4" t="s">
        <v>31</v>
      </c>
      <c r="D6" s="4" t="s">
        <v>32</v>
      </c>
      <c r="E6" s="4">
        <f>+E7</f>
        <v>920224817</v>
      </c>
      <c r="F6" s="4">
        <f t="shared" ref="F6:T6" si="5">+F7</f>
        <v>0</v>
      </c>
      <c r="G6" s="4">
        <f t="shared" si="5"/>
        <v>0</v>
      </c>
      <c r="H6" s="4">
        <f t="shared" si="5"/>
        <v>0</v>
      </c>
      <c r="I6" s="4">
        <f t="shared" si="5"/>
        <v>0</v>
      </c>
      <c r="J6" s="4">
        <f t="shared" si="5"/>
        <v>0</v>
      </c>
      <c r="K6" s="4">
        <f t="shared" si="5"/>
        <v>920224817</v>
      </c>
      <c r="L6" s="4">
        <f t="shared" si="5"/>
        <v>96394433</v>
      </c>
      <c r="M6" s="4">
        <f t="shared" si="5"/>
        <v>222075980</v>
      </c>
      <c r="N6" s="4">
        <f t="shared" si="5"/>
        <v>698148837</v>
      </c>
      <c r="O6" s="4">
        <f t="shared" si="5"/>
        <v>96394433</v>
      </c>
      <c r="P6" s="4">
        <f t="shared" si="5"/>
        <v>222075980</v>
      </c>
      <c r="Q6" s="4">
        <f t="shared" si="5"/>
        <v>96394433</v>
      </c>
      <c r="R6" s="4">
        <f t="shared" si="5"/>
        <v>222075980</v>
      </c>
      <c r="S6" s="4">
        <f t="shared" si="5"/>
        <v>96394433</v>
      </c>
      <c r="T6" s="4">
        <f t="shared" si="5"/>
        <v>222075980</v>
      </c>
      <c r="U6">
        <v>24</v>
      </c>
      <c r="V6" s="15">
        <f>667855074-T2</f>
        <v>-653847</v>
      </c>
      <c r="W6" s="15"/>
      <c r="X6" s="15">
        <f>+L2</f>
        <v>357912451</v>
      </c>
      <c r="Y6" s="15">
        <f>+O2</f>
        <v>712761751</v>
      </c>
      <c r="Z6" s="12">
        <f>+Q2</f>
        <v>256485721</v>
      </c>
      <c r="AA6" s="12">
        <f>+S3</f>
        <v>326177211</v>
      </c>
    </row>
    <row r="7" spans="1:27" x14ac:dyDescent="0.25">
      <c r="A7" s="15">
        <v>0</v>
      </c>
      <c r="B7">
        <v>2110101001</v>
      </c>
      <c r="C7" s="5" t="s">
        <v>33</v>
      </c>
      <c r="D7" s="5" t="s">
        <v>34</v>
      </c>
      <c r="E7" s="5">
        <f>+E8+E9+E10+E11+E12+E13</f>
        <v>920224817</v>
      </c>
      <c r="F7" s="5">
        <f t="shared" ref="F7:T7" si="6">+F8+F9+F10+F11+F12+F13</f>
        <v>0</v>
      </c>
      <c r="G7" s="5">
        <f t="shared" si="6"/>
        <v>0</v>
      </c>
      <c r="H7" s="5">
        <f t="shared" si="6"/>
        <v>0</v>
      </c>
      <c r="I7" s="5">
        <f t="shared" si="6"/>
        <v>0</v>
      </c>
      <c r="J7" s="5">
        <f t="shared" si="6"/>
        <v>0</v>
      </c>
      <c r="K7" s="5">
        <f t="shared" si="6"/>
        <v>920224817</v>
      </c>
      <c r="L7" s="5">
        <f t="shared" si="6"/>
        <v>96394433</v>
      </c>
      <c r="M7" s="5">
        <f t="shared" si="6"/>
        <v>222075980</v>
      </c>
      <c r="N7" s="5">
        <f t="shared" si="6"/>
        <v>698148837</v>
      </c>
      <c r="O7" s="5">
        <f t="shared" si="6"/>
        <v>96394433</v>
      </c>
      <c r="P7" s="5">
        <f t="shared" si="6"/>
        <v>222075980</v>
      </c>
      <c r="Q7" s="5">
        <f t="shared" si="6"/>
        <v>96394433</v>
      </c>
      <c r="R7" s="5">
        <f>+R8+R9+R10+R11+R12+R13</f>
        <v>222075980</v>
      </c>
      <c r="S7" s="5">
        <f t="shared" si="6"/>
        <v>96394433</v>
      </c>
      <c r="T7" s="5">
        <f t="shared" si="6"/>
        <v>222075980</v>
      </c>
      <c r="U7">
        <v>24</v>
      </c>
      <c r="V7" s="15"/>
      <c r="W7" s="15"/>
      <c r="X7" s="15">
        <f>SUM(X5:X6)</f>
        <v>1246076357</v>
      </c>
      <c r="Y7" s="15">
        <f t="shared" ref="Y7:Z7" si="7">SUM(Y5:Y6)</f>
        <v>1232837651</v>
      </c>
      <c r="Z7" s="12">
        <f t="shared" si="7"/>
        <v>634671825</v>
      </c>
      <c r="AA7" s="12">
        <f>SUM(AA5:AA6)</f>
        <v>655261611</v>
      </c>
    </row>
    <row r="8" spans="1:27" x14ac:dyDescent="0.25">
      <c r="A8" s="15">
        <v>3</v>
      </c>
      <c r="B8">
        <v>211010100101</v>
      </c>
      <c r="C8" t="s">
        <v>35</v>
      </c>
      <c r="D8" t="s">
        <v>36</v>
      </c>
      <c r="E8">
        <v>749662872</v>
      </c>
      <c r="F8">
        <v>0</v>
      </c>
      <c r="G8">
        <v>0</v>
      </c>
      <c r="H8">
        <v>0</v>
      </c>
      <c r="I8">
        <v>0</v>
      </c>
      <c r="J8">
        <v>0</v>
      </c>
      <c r="K8">
        <f>+E8</f>
        <v>749662872</v>
      </c>
      <c r="L8">
        <v>62040305</v>
      </c>
      <c r="M8">
        <v>183025370</v>
      </c>
      <c r="N8">
        <f>+K8-M8</f>
        <v>566637502</v>
      </c>
      <c r="O8">
        <v>62040305</v>
      </c>
      <c r="P8">
        <v>183025370</v>
      </c>
      <c r="Q8">
        <v>62040305</v>
      </c>
      <c r="R8">
        <f>120985065+62040305</f>
        <v>183025370</v>
      </c>
      <c r="S8">
        <v>62040305</v>
      </c>
      <c r="T8">
        <f>120985065+62040305</f>
        <v>183025370</v>
      </c>
      <c r="U8">
        <v>24</v>
      </c>
      <c r="V8" s="15">
        <f>62469300+60231518</f>
        <v>122700818</v>
      </c>
      <c r="W8" s="15"/>
      <c r="X8" s="15">
        <f>+M2</f>
        <v>1250376357</v>
      </c>
      <c r="Y8" s="15">
        <f>+P2</f>
        <v>1232837651</v>
      </c>
      <c r="Z8" s="12">
        <f>+R2</f>
        <v>689661621</v>
      </c>
      <c r="AA8" s="12">
        <f>+T2</f>
        <v>668508921</v>
      </c>
    </row>
    <row r="9" spans="1:27" x14ac:dyDescent="0.25">
      <c r="A9" s="15">
        <v>3</v>
      </c>
      <c r="B9">
        <v>211010100104</v>
      </c>
      <c r="C9" t="s">
        <v>37</v>
      </c>
      <c r="D9" t="s">
        <v>38</v>
      </c>
      <c r="E9">
        <v>3237629</v>
      </c>
      <c r="F9">
        <v>0</v>
      </c>
      <c r="G9">
        <v>0</v>
      </c>
      <c r="H9">
        <v>0</v>
      </c>
      <c r="I9">
        <v>0</v>
      </c>
      <c r="J9">
        <v>0</v>
      </c>
      <c r="K9">
        <f>+E9</f>
        <v>3237629</v>
      </c>
      <c r="L9">
        <v>277374</v>
      </c>
      <c r="M9">
        <v>819794</v>
      </c>
      <c r="N9">
        <f>+K9-M9</f>
        <v>2417835</v>
      </c>
      <c r="O9">
        <v>277374</v>
      </c>
      <c r="P9">
        <v>819794</v>
      </c>
      <c r="Q9">
        <v>277374</v>
      </c>
      <c r="R9">
        <f>542420+Q9</f>
        <v>819794</v>
      </c>
      <c r="S9">
        <v>277374</v>
      </c>
      <c r="T9">
        <f>542420+S9</f>
        <v>819794</v>
      </c>
      <c r="U9">
        <v>25</v>
      </c>
      <c r="V9" s="15"/>
      <c r="W9" s="15"/>
      <c r="X9" s="15">
        <f>+X8-X7</f>
        <v>4300000</v>
      </c>
      <c r="Y9" s="15">
        <f>+Y8-Y7</f>
        <v>0</v>
      </c>
      <c r="Z9" s="12">
        <f>+Z8-Z7</f>
        <v>54989796</v>
      </c>
      <c r="AA9" s="12">
        <f t="shared" ref="AA9" si="8">+AA8-AA7</f>
        <v>13247310</v>
      </c>
    </row>
    <row r="10" spans="1:27" x14ac:dyDescent="0.25">
      <c r="A10" s="15">
        <v>3</v>
      </c>
      <c r="B10">
        <v>211010100105</v>
      </c>
      <c r="C10" t="s">
        <v>39</v>
      </c>
      <c r="D10" t="s">
        <v>40</v>
      </c>
      <c r="E10">
        <v>8000000</v>
      </c>
      <c r="F10">
        <v>0</v>
      </c>
      <c r="G10">
        <v>0</v>
      </c>
      <c r="H10">
        <v>0</v>
      </c>
      <c r="I10">
        <v>0</v>
      </c>
      <c r="J10">
        <v>0</v>
      </c>
      <c r="K10">
        <f t="shared" ref="K10:K12" si="9">+E10</f>
        <v>8000000</v>
      </c>
      <c r="L10">
        <v>600000</v>
      </c>
      <c r="M10">
        <v>1773333</v>
      </c>
      <c r="N10">
        <f t="shared" ref="N10:N12" si="10">+K10-M10</f>
        <v>6226667</v>
      </c>
      <c r="O10">
        <v>600000</v>
      </c>
      <c r="P10">
        <v>1773333</v>
      </c>
      <c r="Q10">
        <v>600000</v>
      </c>
      <c r="R10">
        <f>1173333+Q10</f>
        <v>1773333</v>
      </c>
      <c r="S10">
        <v>600000</v>
      </c>
      <c r="T10">
        <f>1173333+S10</f>
        <v>1773333</v>
      </c>
      <c r="U10">
        <v>22</v>
      </c>
      <c r="V10" s="15"/>
      <c r="W10" s="15"/>
      <c r="X10" s="17">
        <f>+X6+X9</f>
        <v>362212451</v>
      </c>
      <c r="Y10" s="17">
        <f t="shared" ref="Y10:AA10" si="11">+Y6+Y9</f>
        <v>712761751</v>
      </c>
      <c r="Z10" s="14">
        <f t="shared" si="11"/>
        <v>311475517</v>
      </c>
      <c r="AA10" s="14">
        <f t="shared" si="11"/>
        <v>339424521</v>
      </c>
    </row>
    <row r="11" spans="1:27" x14ac:dyDescent="0.25">
      <c r="A11" s="15">
        <v>3</v>
      </c>
      <c r="B11">
        <v>211010100106</v>
      </c>
      <c r="C11" t="s">
        <v>41</v>
      </c>
      <c r="D11" t="s">
        <v>42</v>
      </c>
      <c r="E11">
        <v>40000000</v>
      </c>
      <c r="F11">
        <v>0</v>
      </c>
      <c r="G11">
        <v>0</v>
      </c>
      <c r="H11">
        <v>0</v>
      </c>
      <c r="I11">
        <v>0</v>
      </c>
      <c r="J11">
        <v>0</v>
      </c>
      <c r="K11">
        <f t="shared" si="9"/>
        <v>40000000</v>
      </c>
      <c r="L11">
        <v>7342370</v>
      </c>
      <c r="M11">
        <v>7342370</v>
      </c>
      <c r="N11">
        <f t="shared" si="10"/>
        <v>32657630</v>
      </c>
      <c r="O11">
        <v>7342370</v>
      </c>
      <c r="P11">
        <v>7342370</v>
      </c>
      <c r="Q11">
        <v>7342370</v>
      </c>
      <c r="R11">
        <v>7342370</v>
      </c>
      <c r="S11">
        <v>7342370</v>
      </c>
      <c r="T11">
        <v>7342370</v>
      </c>
      <c r="U11">
        <v>18</v>
      </c>
      <c r="V11" s="15">
        <f>686311621-689661621</f>
        <v>-3350000</v>
      </c>
      <c r="W11" s="15"/>
      <c r="X11" s="15"/>
      <c r="Y11" s="15"/>
      <c r="Z11" s="12">
        <v>1356968</v>
      </c>
    </row>
    <row r="12" spans="1:27" x14ac:dyDescent="0.25">
      <c r="A12" s="15">
        <v>3</v>
      </c>
      <c r="B12">
        <v>211010100107</v>
      </c>
      <c r="C12" t="s">
        <v>43</v>
      </c>
      <c r="D12" t="s">
        <v>44</v>
      </c>
      <c r="E12">
        <v>24004845</v>
      </c>
      <c r="F12">
        <v>0</v>
      </c>
      <c r="G12">
        <v>0</v>
      </c>
      <c r="H12">
        <v>0</v>
      </c>
      <c r="I12">
        <v>0</v>
      </c>
      <c r="J12">
        <v>0</v>
      </c>
      <c r="K12">
        <f t="shared" si="9"/>
        <v>24004845</v>
      </c>
      <c r="L12">
        <v>8810843</v>
      </c>
      <c r="M12">
        <v>9991438</v>
      </c>
      <c r="N12">
        <f t="shared" si="10"/>
        <v>14013407</v>
      </c>
      <c r="O12">
        <v>8810843</v>
      </c>
      <c r="P12">
        <v>9991438</v>
      </c>
      <c r="Q12">
        <v>8810843</v>
      </c>
      <c r="R12">
        <v>9991438</v>
      </c>
      <c r="S12">
        <v>8810843</v>
      </c>
      <c r="T12">
        <v>9991438</v>
      </c>
      <c r="U12">
        <v>42</v>
      </c>
      <c r="V12" s="15"/>
      <c r="W12" s="15"/>
      <c r="X12" s="15"/>
      <c r="Y12" s="15"/>
      <c r="Z12" s="12">
        <f>SUM(Z10:Z11)</f>
        <v>312832485</v>
      </c>
    </row>
    <row r="13" spans="1:27" x14ac:dyDescent="0.25">
      <c r="A13" s="15">
        <v>2</v>
      </c>
      <c r="B13">
        <v>211010100108</v>
      </c>
      <c r="C13" s="5" t="s">
        <v>45</v>
      </c>
      <c r="D13" s="5" t="s">
        <v>46</v>
      </c>
      <c r="E13" s="5">
        <f>+E14+E15</f>
        <v>95319471</v>
      </c>
      <c r="F13" s="5">
        <f t="shared" ref="F13:T13" si="12">+F14+F15</f>
        <v>0</v>
      </c>
      <c r="G13" s="5">
        <f t="shared" si="12"/>
        <v>0</v>
      </c>
      <c r="H13" s="5">
        <f t="shared" si="12"/>
        <v>0</v>
      </c>
      <c r="I13" s="5">
        <f t="shared" si="12"/>
        <v>0</v>
      </c>
      <c r="J13" s="5">
        <f t="shared" si="12"/>
        <v>0</v>
      </c>
      <c r="K13" s="5">
        <f t="shared" si="12"/>
        <v>95319471</v>
      </c>
      <c r="L13" s="5">
        <f t="shared" si="12"/>
        <v>17323541</v>
      </c>
      <c r="M13" s="5">
        <f t="shared" si="12"/>
        <v>19123675</v>
      </c>
      <c r="N13" s="5">
        <f t="shared" si="12"/>
        <v>76195796</v>
      </c>
      <c r="O13" s="5">
        <f t="shared" si="12"/>
        <v>17323541</v>
      </c>
      <c r="P13" s="5">
        <f t="shared" si="12"/>
        <v>19123675</v>
      </c>
      <c r="Q13" s="5">
        <f t="shared" si="12"/>
        <v>17323541</v>
      </c>
      <c r="R13" s="5">
        <f t="shared" si="12"/>
        <v>19123675</v>
      </c>
      <c r="S13" s="5">
        <f>+S14+S15</f>
        <v>17323541</v>
      </c>
      <c r="T13" s="5">
        <f t="shared" si="12"/>
        <v>19123675</v>
      </c>
      <c r="U13">
        <v>20</v>
      </c>
      <c r="V13" s="15"/>
      <c r="W13" s="15"/>
      <c r="X13" s="15"/>
      <c r="Y13" s="15"/>
    </row>
    <row r="14" spans="1:27" x14ac:dyDescent="0.25">
      <c r="A14" s="15">
        <v>3</v>
      </c>
      <c r="B14">
        <v>21101010010801</v>
      </c>
      <c r="C14" t="s">
        <v>47</v>
      </c>
      <c r="D14" t="s">
        <v>48</v>
      </c>
      <c r="E14">
        <v>64039970</v>
      </c>
      <c r="F14">
        <v>0</v>
      </c>
      <c r="G14">
        <v>0</v>
      </c>
      <c r="H14">
        <v>0</v>
      </c>
      <c r="I14">
        <v>0</v>
      </c>
      <c r="J14">
        <v>0</v>
      </c>
      <c r="K14">
        <f>+E14</f>
        <v>64039970</v>
      </c>
      <c r="L14">
        <v>4330885</v>
      </c>
      <c r="M14">
        <v>4330885</v>
      </c>
      <c r="N14">
        <f>+K14-M14</f>
        <v>59709085</v>
      </c>
      <c r="O14">
        <v>4330885</v>
      </c>
      <c r="P14">
        <v>4330885</v>
      </c>
      <c r="Q14">
        <v>4330885</v>
      </c>
      <c r="R14">
        <v>4330885</v>
      </c>
      <c r="S14">
        <v>4330885</v>
      </c>
      <c r="T14">
        <v>4330885</v>
      </c>
      <c r="U14">
        <v>7</v>
      </c>
      <c r="V14" s="15">
        <f>+L2+4300000</f>
        <v>362212451</v>
      </c>
      <c r="W14" s="15"/>
      <c r="X14" s="15"/>
      <c r="Y14" s="15"/>
    </row>
    <row r="15" spans="1:27" x14ac:dyDescent="0.25">
      <c r="A15" s="15">
        <v>3</v>
      </c>
      <c r="B15">
        <v>21101010010802</v>
      </c>
      <c r="C15" t="s">
        <v>49</v>
      </c>
      <c r="D15" t="s">
        <v>50</v>
      </c>
      <c r="E15">
        <v>31279501</v>
      </c>
      <c r="F15">
        <v>0</v>
      </c>
      <c r="G15">
        <v>0</v>
      </c>
      <c r="H15">
        <v>0</v>
      </c>
      <c r="I15">
        <v>0</v>
      </c>
      <c r="J15">
        <v>0</v>
      </c>
      <c r="K15">
        <f>+E15</f>
        <v>31279501</v>
      </c>
      <c r="L15">
        <v>12992656</v>
      </c>
      <c r="M15">
        <v>14792790</v>
      </c>
      <c r="N15">
        <f>+K15-M15</f>
        <v>16486711</v>
      </c>
      <c r="O15">
        <v>12992656</v>
      </c>
      <c r="P15">
        <v>14792790</v>
      </c>
      <c r="Q15">
        <v>12992656</v>
      </c>
      <c r="R15">
        <v>14792790</v>
      </c>
      <c r="S15">
        <v>12992656</v>
      </c>
      <c r="T15">
        <v>14792790</v>
      </c>
      <c r="U15">
        <v>47</v>
      </c>
      <c r="V15" s="15">
        <f>1250376357-357912451</f>
        <v>892463906</v>
      </c>
      <c r="W15" s="15"/>
      <c r="X15" s="15" t="s">
        <v>126</v>
      </c>
      <c r="Y15" s="15"/>
    </row>
    <row r="16" spans="1:27" x14ac:dyDescent="0.25">
      <c r="A16" s="15">
        <v>7</v>
      </c>
      <c r="B16">
        <v>2110103</v>
      </c>
      <c r="C16" s="4" t="s">
        <v>51</v>
      </c>
      <c r="D16" s="4" t="s">
        <v>52</v>
      </c>
      <c r="E16" s="4">
        <f>+E17+E20</f>
        <v>1636673588</v>
      </c>
      <c r="F16" s="4">
        <f t="shared" ref="F16:T16" si="13">+F17+F20</f>
        <v>0</v>
      </c>
      <c r="G16" s="4">
        <f t="shared" si="13"/>
        <v>0</v>
      </c>
      <c r="H16" s="4">
        <f t="shared" si="13"/>
        <v>0</v>
      </c>
      <c r="I16" s="4">
        <f t="shared" si="13"/>
        <v>0</v>
      </c>
      <c r="J16" s="4">
        <f t="shared" si="13"/>
        <v>0</v>
      </c>
      <c r="K16" s="4">
        <f t="shared" si="13"/>
        <v>1636673588</v>
      </c>
      <c r="L16" s="4">
        <f t="shared" si="13"/>
        <v>220346942</v>
      </c>
      <c r="M16" s="4">
        <f>+M17+M20</f>
        <v>306751617</v>
      </c>
      <c r="N16" s="4">
        <f t="shared" si="13"/>
        <v>1329921971</v>
      </c>
      <c r="O16" s="4">
        <f t="shared" si="13"/>
        <v>220346942</v>
      </c>
      <c r="P16" s="4">
        <f t="shared" si="13"/>
        <v>306751617</v>
      </c>
      <c r="Q16" s="4">
        <f t="shared" si="13"/>
        <v>14670912</v>
      </c>
      <c r="R16" s="4">
        <f t="shared" si="13"/>
        <v>101075587</v>
      </c>
      <c r="S16" s="4">
        <f t="shared" si="13"/>
        <v>14670912</v>
      </c>
      <c r="T16" s="4">
        <f t="shared" si="13"/>
        <v>101075587</v>
      </c>
      <c r="U16" s="4">
        <v>6</v>
      </c>
      <c r="V16" s="15">
        <f>+M2-L2</f>
        <v>892463906</v>
      </c>
      <c r="W16" s="15"/>
      <c r="X16" s="15"/>
      <c r="Y16" s="15"/>
    </row>
    <row r="17" spans="1:26" x14ac:dyDescent="0.25">
      <c r="A17" s="15">
        <v>0</v>
      </c>
      <c r="B17">
        <v>2110103001</v>
      </c>
      <c r="C17" s="5" t="s">
        <v>53</v>
      </c>
      <c r="D17" s="5" t="s">
        <v>46</v>
      </c>
      <c r="E17" s="5">
        <f>+E18+E19</f>
        <v>42580618</v>
      </c>
      <c r="F17" s="5">
        <f t="shared" ref="F17:T17" si="14">+F18+F19</f>
        <v>0</v>
      </c>
      <c r="G17" s="5">
        <f t="shared" si="14"/>
        <v>0</v>
      </c>
      <c r="H17" s="5">
        <f t="shared" si="14"/>
        <v>0</v>
      </c>
      <c r="I17" s="5">
        <f t="shared" si="14"/>
        <v>0</v>
      </c>
      <c r="J17" s="5">
        <f t="shared" si="14"/>
        <v>0</v>
      </c>
      <c r="K17" s="5">
        <f t="shared" si="14"/>
        <v>42580618</v>
      </c>
      <c r="L17" s="5">
        <f t="shared" si="14"/>
        <v>14670912</v>
      </c>
      <c r="M17" s="5">
        <f t="shared" si="14"/>
        <v>17175957</v>
      </c>
      <c r="N17" s="5">
        <f t="shared" si="14"/>
        <v>25404661</v>
      </c>
      <c r="O17" s="5">
        <f t="shared" si="14"/>
        <v>14670912</v>
      </c>
      <c r="P17" s="5">
        <f t="shared" si="14"/>
        <v>17175957</v>
      </c>
      <c r="Q17" s="5">
        <f t="shared" si="14"/>
        <v>14670912</v>
      </c>
      <c r="R17" s="5">
        <f t="shared" si="14"/>
        <v>17175957</v>
      </c>
      <c r="S17" s="5">
        <f t="shared" si="14"/>
        <v>14670912</v>
      </c>
      <c r="T17" s="5">
        <f t="shared" si="14"/>
        <v>17175957</v>
      </c>
      <c r="U17">
        <v>40</v>
      </c>
      <c r="V17" s="15">
        <f>716089266+172074640</f>
        <v>888163906</v>
      </c>
      <c r="W17" s="15"/>
      <c r="X17" s="15"/>
      <c r="Y17" s="15"/>
    </row>
    <row r="18" spans="1:26" x14ac:dyDescent="0.25">
      <c r="A18" s="15">
        <v>3</v>
      </c>
      <c r="B18">
        <v>211010300101</v>
      </c>
      <c r="C18" t="s">
        <v>54</v>
      </c>
      <c r="D18" t="s">
        <v>55</v>
      </c>
      <c r="E18">
        <v>38448504</v>
      </c>
      <c r="F18">
        <v>0</v>
      </c>
      <c r="G18">
        <v>0</v>
      </c>
      <c r="H18">
        <v>0</v>
      </c>
      <c r="I18">
        <v>0</v>
      </c>
      <c r="J18">
        <v>0</v>
      </c>
      <c r="K18">
        <f>+E18</f>
        <v>38448504</v>
      </c>
      <c r="L18">
        <v>12992656</v>
      </c>
      <c r="M18">
        <v>15272826</v>
      </c>
      <c r="N18">
        <f>+K18-M18</f>
        <v>23175678</v>
      </c>
      <c r="O18">
        <v>12992656</v>
      </c>
      <c r="P18">
        <v>15272826</v>
      </c>
      <c r="Q18">
        <v>12992656</v>
      </c>
      <c r="R18">
        <v>15272826</v>
      </c>
      <c r="S18">
        <v>12992656</v>
      </c>
      <c r="T18">
        <v>15272826</v>
      </c>
      <c r="U18">
        <v>40</v>
      </c>
      <c r="V18" s="15">
        <f>+V17-V16</f>
        <v>-4300000</v>
      </c>
      <c r="W18" s="15"/>
      <c r="X18" s="15"/>
      <c r="Y18" s="15"/>
    </row>
    <row r="19" spans="1:26" x14ac:dyDescent="0.25">
      <c r="A19" s="15">
        <v>3</v>
      </c>
      <c r="B19">
        <v>211010300103</v>
      </c>
      <c r="C19" t="s">
        <v>56</v>
      </c>
      <c r="D19" t="s">
        <v>57</v>
      </c>
      <c r="E19">
        <v>4132114</v>
      </c>
      <c r="F19">
        <v>0</v>
      </c>
      <c r="G19">
        <v>0</v>
      </c>
      <c r="H19">
        <v>0</v>
      </c>
      <c r="I19">
        <v>0</v>
      </c>
      <c r="J19">
        <v>0</v>
      </c>
      <c r="K19">
        <f t="shared" ref="K19:K20" si="15">+E19</f>
        <v>4132114</v>
      </c>
      <c r="L19">
        <v>1678256</v>
      </c>
      <c r="M19">
        <v>1903131</v>
      </c>
      <c r="N19">
        <f t="shared" ref="N19:N20" si="16">+K19-M19</f>
        <v>2228983</v>
      </c>
      <c r="O19">
        <v>1678256</v>
      </c>
      <c r="P19">
        <v>1903131</v>
      </c>
      <c r="Q19">
        <v>1678256</v>
      </c>
      <c r="R19">
        <v>1903131</v>
      </c>
      <c r="S19">
        <v>1678256</v>
      </c>
      <c r="T19">
        <v>1903131</v>
      </c>
      <c r="U19">
        <v>46</v>
      </c>
      <c r="V19" s="15"/>
      <c r="W19" s="15"/>
      <c r="X19" s="15"/>
      <c r="Y19" s="15"/>
    </row>
    <row r="20" spans="1:26" x14ac:dyDescent="0.25">
      <c r="A20" s="15">
        <v>3</v>
      </c>
      <c r="B20">
        <v>2110103006</v>
      </c>
      <c r="C20" t="s">
        <v>58</v>
      </c>
      <c r="D20" t="s">
        <v>59</v>
      </c>
      <c r="E20">
        <v>1594092970</v>
      </c>
      <c r="F20">
        <v>0</v>
      </c>
      <c r="G20">
        <v>0</v>
      </c>
      <c r="H20">
        <v>0</v>
      </c>
      <c r="I20">
        <v>0</v>
      </c>
      <c r="J20">
        <v>0</v>
      </c>
      <c r="K20">
        <f t="shared" si="15"/>
        <v>1594092970</v>
      </c>
      <c r="L20">
        <v>205676030</v>
      </c>
      <c r="M20">
        <f>83899630+205676030</f>
        <v>289575660</v>
      </c>
      <c r="N20">
        <f t="shared" si="16"/>
        <v>1304517310</v>
      </c>
      <c r="O20">
        <v>205676030</v>
      </c>
      <c r="P20">
        <f>83899630+205676030</f>
        <v>289575660</v>
      </c>
      <c r="Q20">
        <v>0</v>
      </c>
      <c r="R20">
        <v>83899630</v>
      </c>
      <c r="S20">
        <v>0</v>
      </c>
      <c r="T20" s="6">
        <v>83899630</v>
      </c>
      <c r="U20">
        <v>5</v>
      </c>
      <c r="V20" s="15">
        <f>3015505*17</f>
        <v>51263585</v>
      </c>
      <c r="W20" s="15">
        <f>+V20+1249197+3930035</f>
        <v>56442817</v>
      </c>
      <c r="X20" s="15"/>
      <c r="Y20" s="15">
        <f>4415770*19</f>
        <v>83899630</v>
      </c>
    </row>
    <row r="21" spans="1:26" x14ac:dyDescent="0.25">
      <c r="A21" s="15">
        <v>5</v>
      </c>
      <c r="B21">
        <v>21102</v>
      </c>
      <c r="C21" s="2" t="s">
        <v>60</v>
      </c>
      <c r="D21" s="2" t="s">
        <v>61</v>
      </c>
      <c r="E21" s="2">
        <f>+E22</f>
        <v>276288666</v>
      </c>
      <c r="F21" s="2">
        <f t="shared" ref="F21:T21" si="17">+F22</f>
        <v>0</v>
      </c>
      <c r="G21" s="2">
        <f t="shared" si="17"/>
        <v>0</v>
      </c>
      <c r="H21" s="2">
        <f t="shared" si="17"/>
        <v>0</v>
      </c>
      <c r="I21" s="2">
        <f t="shared" si="17"/>
        <v>0</v>
      </c>
      <c r="J21" s="2">
        <f t="shared" si="17"/>
        <v>0</v>
      </c>
      <c r="K21" s="2">
        <f t="shared" si="17"/>
        <v>276288666</v>
      </c>
      <c r="L21" s="2">
        <f t="shared" si="17"/>
        <v>20141114</v>
      </c>
      <c r="M21" s="2">
        <f t="shared" si="17"/>
        <v>56212714</v>
      </c>
      <c r="N21" s="2">
        <f t="shared" si="17"/>
        <v>220075952</v>
      </c>
      <c r="O21" s="2">
        <f t="shared" si="17"/>
        <v>20141114</v>
      </c>
      <c r="P21" s="2">
        <f t="shared" si="17"/>
        <v>56212714</v>
      </c>
      <c r="Q21" s="2">
        <f t="shared" si="17"/>
        <v>20141114</v>
      </c>
      <c r="R21" s="2">
        <f t="shared" si="17"/>
        <v>56212714</v>
      </c>
      <c r="S21" s="2">
        <f t="shared" si="17"/>
        <v>19730814</v>
      </c>
      <c r="T21" s="2">
        <f t="shared" si="17"/>
        <v>38410014</v>
      </c>
      <c r="U21" s="2">
        <v>20</v>
      </c>
      <c r="V21" s="15"/>
      <c r="W21" s="15">
        <f>+T20-W20</f>
        <v>27456813</v>
      </c>
      <c r="X21" s="15"/>
      <c r="Y21" s="15">
        <f>+Y20-T20</f>
        <v>0</v>
      </c>
    </row>
    <row r="22" spans="1:26" x14ac:dyDescent="0.25">
      <c r="A22" s="15">
        <v>7</v>
      </c>
      <c r="B22">
        <v>2110202</v>
      </c>
      <c r="C22" s="4" t="s">
        <v>62</v>
      </c>
      <c r="D22" s="4" t="s">
        <v>63</v>
      </c>
      <c r="E22" s="4">
        <f>+E23+E24+E25+E26+E27+E28+E29+E30+E31</f>
        <v>276288666</v>
      </c>
      <c r="F22" s="4">
        <f t="shared" ref="F22:T22" si="18">+F23+F24+F25+F26+F27+F28+F29+F30+F31</f>
        <v>0</v>
      </c>
      <c r="G22" s="4">
        <f t="shared" si="18"/>
        <v>0</v>
      </c>
      <c r="H22" s="4">
        <f t="shared" si="18"/>
        <v>0</v>
      </c>
      <c r="I22" s="4">
        <f t="shared" si="18"/>
        <v>0</v>
      </c>
      <c r="J22" s="4">
        <f t="shared" si="18"/>
        <v>0</v>
      </c>
      <c r="K22" s="4">
        <f t="shared" si="18"/>
        <v>276288666</v>
      </c>
      <c r="L22" s="4">
        <f t="shared" si="18"/>
        <v>20141114</v>
      </c>
      <c r="M22" s="4">
        <f t="shared" si="18"/>
        <v>56212714</v>
      </c>
      <c r="N22" s="4">
        <f t="shared" si="18"/>
        <v>220075952</v>
      </c>
      <c r="O22" s="4">
        <f t="shared" si="18"/>
        <v>20141114</v>
      </c>
      <c r="P22" s="4">
        <f t="shared" si="18"/>
        <v>56212714</v>
      </c>
      <c r="Q22" s="4">
        <f t="shared" si="18"/>
        <v>20141114</v>
      </c>
      <c r="R22" s="4">
        <f t="shared" si="18"/>
        <v>56212714</v>
      </c>
      <c r="S22" s="4">
        <f t="shared" si="18"/>
        <v>19730814</v>
      </c>
      <c r="T22" s="4">
        <f t="shared" si="18"/>
        <v>38410014</v>
      </c>
      <c r="U22">
        <v>20</v>
      </c>
      <c r="V22" s="15">
        <f>+Q21-S21</f>
        <v>410300</v>
      </c>
      <c r="W22" s="15"/>
      <c r="X22" s="15"/>
      <c r="Y22" s="15"/>
    </row>
    <row r="23" spans="1:26" x14ac:dyDescent="0.25">
      <c r="A23" s="15">
        <v>3</v>
      </c>
      <c r="B23">
        <v>2110202001</v>
      </c>
      <c r="C23" t="s">
        <v>64</v>
      </c>
      <c r="D23" t="s">
        <v>65</v>
      </c>
      <c r="E23">
        <v>92967464</v>
      </c>
      <c r="F23">
        <v>0</v>
      </c>
      <c r="G23">
        <v>0</v>
      </c>
      <c r="H23">
        <v>0</v>
      </c>
      <c r="I23">
        <v>0</v>
      </c>
      <c r="J23">
        <v>0</v>
      </c>
      <c r="K23">
        <f>+E23</f>
        <v>92967464</v>
      </c>
      <c r="L23">
        <v>6448200</v>
      </c>
      <c r="M23">
        <v>20345600</v>
      </c>
      <c r="N23">
        <f>+K23-M23</f>
        <v>72621864</v>
      </c>
      <c r="O23">
        <v>6448200</v>
      </c>
      <c r="P23">
        <v>20345600</v>
      </c>
      <c r="Q23">
        <v>6448200</v>
      </c>
      <c r="R23">
        <f>13897400+6448200</f>
        <v>20345600</v>
      </c>
      <c r="S23" s="7">
        <v>6370400</v>
      </c>
      <c r="T23" s="7">
        <f>6370400+7527000</f>
        <v>13897400</v>
      </c>
      <c r="U23">
        <v>22</v>
      </c>
      <c r="V23" s="15">
        <v>6370400</v>
      </c>
      <c r="W23" s="15">
        <v>7527000</v>
      </c>
      <c r="X23" s="15">
        <v>6448200</v>
      </c>
      <c r="Y23" s="15">
        <f>SUM(V23:X23)</f>
        <v>20345600</v>
      </c>
      <c r="Z23" s="12">
        <f>+Q23-S23</f>
        <v>77800</v>
      </c>
    </row>
    <row r="24" spans="1:26" x14ac:dyDescent="0.25">
      <c r="A24" s="15">
        <v>3</v>
      </c>
      <c r="B24">
        <v>2110202002</v>
      </c>
      <c r="C24" t="s">
        <v>66</v>
      </c>
      <c r="D24" t="s">
        <v>67</v>
      </c>
      <c r="E24">
        <v>62030448</v>
      </c>
      <c r="F24">
        <v>0</v>
      </c>
      <c r="G24">
        <v>0</v>
      </c>
      <c r="H24">
        <v>0</v>
      </c>
      <c r="I24">
        <v>0</v>
      </c>
      <c r="J24">
        <v>0</v>
      </c>
      <c r="K24">
        <f t="shared" ref="K24:K31" si="19">+E24</f>
        <v>62030448</v>
      </c>
      <c r="L24">
        <v>5372500</v>
      </c>
      <c r="M24">
        <v>15984400</v>
      </c>
      <c r="N24">
        <f t="shared" ref="N24:N31" si="20">+K24-M24</f>
        <v>46046048</v>
      </c>
      <c r="O24">
        <v>5372500</v>
      </c>
      <c r="P24">
        <v>15984400</v>
      </c>
      <c r="Q24">
        <v>5372500</v>
      </c>
      <c r="R24">
        <f>10611900+Q24</f>
        <v>15984400</v>
      </c>
      <c r="S24" s="7">
        <v>5274800</v>
      </c>
      <c r="T24" s="7">
        <v>10611900</v>
      </c>
      <c r="U24">
        <v>26</v>
      </c>
      <c r="V24" s="15">
        <v>5274800</v>
      </c>
      <c r="W24" s="15">
        <v>5337100</v>
      </c>
      <c r="X24" s="15">
        <v>5372500</v>
      </c>
      <c r="Y24" s="15">
        <f t="shared" ref="Y24:Y31" si="21">SUM(V24:X24)</f>
        <v>15984400</v>
      </c>
      <c r="Z24" s="12">
        <f t="shared" ref="Z24:Z31" si="22">+Q24-S24</f>
        <v>97700</v>
      </c>
    </row>
    <row r="25" spans="1:26" x14ac:dyDescent="0.25">
      <c r="A25" s="15">
        <v>3</v>
      </c>
      <c r="B25">
        <v>2110202003</v>
      </c>
      <c r="C25" t="s">
        <v>68</v>
      </c>
      <c r="D25" t="s">
        <v>69</v>
      </c>
      <c r="E25">
        <v>54085587</v>
      </c>
      <c r="F25">
        <v>0</v>
      </c>
      <c r="G25">
        <v>0</v>
      </c>
      <c r="H25">
        <v>0</v>
      </c>
      <c r="I25">
        <v>0</v>
      </c>
      <c r="J25">
        <v>0</v>
      </c>
      <c r="K25">
        <f t="shared" si="19"/>
        <v>54085587</v>
      </c>
      <c r="L25">
        <v>2338414</v>
      </c>
      <c r="M25">
        <v>2338414</v>
      </c>
      <c r="N25">
        <f t="shared" si="20"/>
        <v>51747173</v>
      </c>
      <c r="O25">
        <v>2338414</v>
      </c>
      <c r="P25">
        <v>2338414</v>
      </c>
      <c r="Q25">
        <v>2338414</v>
      </c>
      <c r="R25">
        <v>2338414</v>
      </c>
      <c r="S25" s="7">
        <v>2338414</v>
      </c>
      <c r="T25" s="7">
        <v>2338414</v>
      </c>
      <c r="U25">
        <v>4</v>
      </c>
      <c r="V25" s="15"/>
      <c r="W25" s="15"/>
      <c r="X25" s="15"/>
      <c r="Y25" s="15">
        <v>2338414</v>
      </c>
      <c r="Z25" s="12">
        <f t="shared" si="22"/>
        <v>0</v>
      </c>
    </row>
    <row r="26" spans="1:26" x14ac:dyDescent="0.25">
      <c r="A26" s="15">
        <v>3</v>
      </c>
      <c r="B26">
        <v>2110202004</v>
      </c>
      <c r="C26" t="s">
        <v>70</v>
      </c>
      <c r="D26" t="s">
        <v>71</v>
      </c>
      <c r="E26">
        <v>28250581</v>
      </c>
      <c r="F26">
        <v>0</v>
      </c>
      <c r="G26">
        <v>0</v>
      </c>
      <c r="H26">
        <v>0</v>
      </c>
      <c r="I26">
        <v>0</v>
      </c>
      <c r="J26">
        <v>0</v>
      </c>
      <c r="K26">
        <f t="shared" si="19"/>
        <v>28250581</v>
      </c>
      <c r="L26">
        <v>2513700</v>
      </c>
      <c r="M26">
        <v>7373100</v>
      </c>
      <c r="N26">
        <f t="shared" si="20"/>
        <v>20877481</v>
      </c>
      <c r="O26">
        <v>2513700</v>
      </c>
      <c r="P26">
        <v>7373100</v>
      </c>
      <c r="Q26">
        <v>2513700</v>
      </c>
      <c r="R26">
        <f>4859400+Q26</f>
        <v>7373100</v>
      </c>
      <c r="S26" s="7">
        <v>2416900</v>
      </c>
      <c r="T26" s="7">
        <v>4859400</v>
      </c>
      <c r="U26">
        <v>26</v>
      </c>
      <c r="V26" s="15">
        <v>2416900</v>
      </c>
      <c r="W26" s="15">
        <v>2442500</v>
      </c>
      <c r="X26" s="15">
        <v>2513700</v>
      </c>
      <c r="Y26" s="15">
        <f t="shared" si="21"/>
        <v>7373100</v>
      </c>
      <c r="Z26" s="12">
        <f t="shared" si="22"/>
        <v>96800</v>
      </c>
    </row>
    <row r="27" spans="1:26" x14ac:dyDescent="0.25">
      <c r="A27" s="15">
        <v>3</v>
      </c>
      <c r="B27">
        <v>2110202005</v>
      </c>
      <c r="C27" t="s">
        <v>72</v>
      </c>
      <c r="D27" t="s">
        <v>73</v>
      </c>
      <c r="E27">
        <v>3618871</v>
      </c>
      <c r="F27">
        <v>0</v>
      </c>
      <c r="G27">
        <v>0</v>
      </c>
      <c r="H27">
        <v>0</v>
      </c>
      <c r="I27">
        <v>0</v>
      </c>
      <c r="J27">
        <v>0</v>
      </c>
      <c r="K27">
        <f t="shared" si="19"/>
        <v>3618871</v>
      </c>
      <c r="L27">
        <v>324500</v>
      </c>
      <c r="M27">
        <v>949600</v>
      </c>
      <c r="N27">
        <f t="shared" si="20"/>
        <v>2669271</v>
      </c>
      <c r="O27">
        <v>324500</v>
      </c>
      <c r="P27">
        <v>949600</v>
      </c>
      <c r="Q27">
        <v>324500</v>
      </c>
      <c r="R27">
        <f>625100+Q27</f>
        <v>949600</v>
      </c>
      <c r="S27" s="7">
        <v>307500</v>
      </c>
      <c r="T27" s="7">
        <v>625100</v>
      </c>
      <c r="U27">
        <v>26</v>
      </c>
      <c r="V27" s="15">
        <v>307500</v>
      </c>
      <c r="W27" s="15">
        <v>317600</v>
      </c>
      <c r="X27" s="15">
        <v>324500</v>
      </c>
      <c r="Y27" s="15">
        <f t="shared" si="21"/>
        <v>949600</v>
      </c>
      <c r="Z27" s="12">
        <f t="shared" si="22"/>
        <v>17000</v>
      </c>
    </row>
    <row r="28" spans="1:26" x14ac:dyDescent="0.25">
      <c r="A28" s="15">
        <v>3</v>
      </c>
      <c r="B28">
        <v>2110202006</v>
      </c>
      <c r="C28" t="s">
        <v>74</v>
      </c>
      <c r="D28" t="s">
        <v>75</v>
      </c>
      <c r="E28">
        <v>21189343</v>
      </c>
      <c r="F28">
        <v>0</v>
      </c>
      <c r="G28">
        <v>0</v>
      </c>
      <c r="H28">
        <v>0</v>
      </c>
      <c r="I28">
        <v>0</v>
      </c>
      <c r="J28">
        <v>0</v>
      </c>
      <c r="K28">
        <f t="shared" si="19"/>
        <v>21189343</v>
      </c>
      <c r="L28">
        <v>1885400</v>
      </c>
      <c r="M28">
        <v>5530500</v>
      </c>
      <c r="N28">
        <f t="shared" si="20"/>
        <v>15658843</v>
      </c>
      <c r="O28">
        <v>1885400</v>
      </c>
      <c r="P28">
        <v>5530500</v>
      </c>
      <c r="Q28">
        <v>1885400</v>
      </c>
      <c r="R28">
        <f>3645100+Q28</f>
        <v>5530500</v>
      </c>
      <c r="S28" s="7">
        <v>1812900</v>
      </c>
      <c r="T28" s="7">
        <v>3645100</v>
      </c>
      <c r="U28">
        <v>26</v>
      </c>
      <c r="V28" s="15">
        <v>1812900</v>
      </c>
      <c r="W28" s="15">
        <v>1832200</v>
      </c>
      <c r="X28" s="15">
        <v>1885400</v>
      </c>
      <c r="Y28" s="15">
        <f t="shared" si="21"/>
        <v>5530500</v>
      </c>
      <c r="Z28" s="12">
        <f t="shared" si="22"/>
        <v>72500</v>
      </c>
    </row>
    <row r="29" spans="1:26" x14ac:dyDescent="0.25">
      <c r="A29" s="15">
        <v>3</v>
      </c>
      <c r="B29">
        <v>2110202007</v>
      </c>
      <c r="C29" t="s">
        <v>76</v>
      </c>
      <c r="D29" t="s">
        <v>77</v>
      </c>
      <c r="E29">
        <v>3539434</v>
      </c>
      <c r="F29">
        <v>0</v>
      </c>
      <c r="G29">
        <v>0</v>
      </c>
      <c r="H29">
        <v>0</v>
      </c>
      <c r="I29">
        <v>0</v>
      </c>
      <c r="J29">
        <v>0</v>
      </c>
      <c r="K29">
        <f t="shared" si="19"/>
        <v>3539434</v>
      </c>
      <c r="L29">
        <v>314800</v>
      </c>
      <c r="M29">
        <v>923300</v>
      </c>
      <c r="N29">
        <f t="shared" si="20"/>
        <v>2616134</v>
      </c>
      <c r="O29">
        <v>314800</v>
      </c>
      <c r="P29">
        <v>923300</v>
      </c>
      <c r="Q29">
        <v>314800</v>
      </c>
      <c r="R29">
        <f>608500+Q29</f>
        <v>923300</v>
      </c>
      <c r="S29" s="7">
        <v>302600</v>
      </c>
      <c r="T29" s="7">
        <v>608500</v>
      </c>
      <c r="U29">
        <v>26</v>
      </c>
      <c r="V29" s="15">
        <v>302600</v>
      </c>
      <c r="W29" s="15">
        <v>305900</v>
      </c>
      <c r="X29" s="15">
        <v>314800</v>
      </c>
      <c r="Y29" s="15">
        <f t="shared" si="21"/>
        <v>923300</v>
      </c>
      <c r="Z29" s="12">
        <f t="shared" si="22"/>
        <v>12200</v>
      </c>
    </row>
    <row r="30" spans="1:26" x14ac:dyDescent="0.25">
      <c r="A30" s="15">
        <v>3</v>
      </c>
      <c r="B30">
        <v>2110202008</v>
      </c>
      <c r="C30" t="s">
        <v>78</v>
      </c>
      <c r="D30" t="s">
        <v>79</v>
      </c>
      <c r="E30">
        <v>3539434</v>
      </c>
      <c r="F30">
        <v>0</v>
      </c>
      <c r="G30">
        <v>0</v>
      </c>
      <c r="H30">
        <v>0</v>
      </c>
      <c r="I30">
        <v>0</v>
      </c>
      <c r="J30">
        <v>0</v>
      </c>
      <c r="K30">
        <f t="shared" si="19"/>
        <v>3539434</v>
      </c>
      <c r="L30">
        <v>314800</v>
      </c>
      <c r="M30">
        <v>923300</v>
      </c>
      <c r="N30">
        <f t="shared" si="20"/>
        <v>2616134</v>
      </c>
      <c r="O30">
        <v>314800</v>
      </c>
      <c r="P30">
        <v>923300</v>
      </c>
      <c r="Q30">
        <v>314800</v>
      </c>
      <c r="R30">
        <f>608500+Q30</f>
        <v>923300</v>
      </c>
      <c r="S30" s="7">
        <v>302600</v>
      </c>
      <c r="T30" s="7">
        <v>608500</v>
      </c>
      <c r="U30">
        <v>26</v>
      </c>
      <c r="V30" s="15">
        <v>302600</v>
      </c>
      <c r="W30" s="15">
        <v>305900</v>
      </c>
      <c r="X30" s="15">
        <v>314800</v>
      </c>
      <c r="Y30" s="15">
        <f t="shared" si="21"/>
        <v>923300</v>
      </c>
      <c r="Z30" s="12">
        <f t="shared" si="22"/>
        <v>12200</v>
      </c>
    </row>
    <row r="31" spans="1:26" x14ac:dyDescent="0.25">
      <c r="A31" s="15">
        <v>3</v>
      </c>
      <c r="B31">
        <v>2110202009</v>
      </c>
      <c r="C31" t="s">
        <v>80</v>
      </c>
      <c r="D31" t="s">
        <v>81</v>
      </c>
      <c r="E31">
        <v>7067504</v>
      </c>
      <c r="F31">
        <v>0</v>
      </c>
      <c r="G31">
        <v>0</v>
      </c>
      <c r="H31">
        <v>0</v>
      </c>
      <c r="I31">
        <v>0</v>
      </c>
      <c r="J31">
        <v>0</v>
      </c>
      <c r="K31">
        <f t="shared" si="19"/>
        <v>7067504</v>
      </c>
      <c r="L31">
        <v>628800</v>
      </c>
      <c r="M31">
        <v>1844500</v>
      </c>
      <c r="N31">
        <f t="shared" si="20"/>
        <v>5223004</v>
      </c>
      <c r="O31">
        <v>628800</v>
      </c>
      <c r="P31">
        <v>1844500</v>
      </c>
      <c r="Q31">
        <v>628800</v>
      </c>
      <c r="R31">
        <f>1215700+628800</f>
        <v>1844500</v>
      </c>
      <c r="S31" s="7">
        <v>604700</v>
      </c>
      <c r="T31" s="7">
        <v>1215700</v>
      </c>
      <c r="U31">
        <v>26</v>
      </c>
      <c r="V31" s="15">
        <v>604700</v>
      </c>
      <c r="W31" s="15">
        <v>611000</v>
      </c>
      <c r="X31" s="15">
        <v>628800</v>
      </c>
      <c r="Y31" s="15">
        <f t="shared" si="21"/>
        <v>1844500</v>
      </c>
      <c r="Z31" s="12">
        <f t="shared" si="22"/>
        <v>24100</v>
      </c>
    </row>
    <row r="32" spans="1:26" x14ac:dyDescent="0.25">
      <c r="A32" s="15">
        <v>3</v>
      </c>
      <c r="B32">
        <v>212</v>
      </c>
      <c r="C32" s="1" t="s">
        <v>82</v>
      </c>
      <c r="D32" s="1" t="s">
        <v>83</v>
      </c>
      <c r="E32" s="1">
        <f>+E33+E38</f>
        <v>1288476476</v>
      </c>
      <c r="F32" s="1">
        <f t="shared" ref="F32:T32" si="23">+F33+F38</f>
        <v>0</v>
      </c>
      <c r="G32" s="1">
        <f t="shared" si="23"/>
        <v>0</v>
      </c>
      <c r="H32" s="1">
        <f t="shared" si="23"/>
        <v>0</v>
      </c>
      <c r="I32" s="1">
        <f t="shared" si="23"/>
        <v>0</v>
      </c>
      <c r="J32" s="1">
        <f t="shared" si="23"/>
        <v>0</v>
      </c>
      <c r="K32" s="1">
        <f>+K33+K38</f>
        <v>1288476476</v>
      </c>
      <c r="L32" s="1">
        <f t="shared" si="23"/>
        <v>21029962</v>
      </c>
      <c r="M32" s="1">
        <f t="shared" si="23"/>
        <v>544270672</v>
      </c>
      <c r="N32" s="1">
        <f t="shared" si="23"/>
        <v>744205804</v>
      </c>
      <c r="O32" s="1">
        <f t="shared" si="23"/>
        <v>375879262</v>
      </c>
      <c r="P32" s="1">
        <f t="shared" si="23"/>
        <v>526731966</v>
      </c>
      <c r="Q32" s="1">
        <f t="shared" si="23"/>
        <v>125279262</v>
      </c>
      <c r="R32" s="1">
        <f t="shared" si="23"/>
        <v>189231966</v>
      </c>
      <c r="S32" s="1">
        <f t="shared" si="23"/>
        <v>136748224</v>
      </c>
      <c r="T32" s="1">
        <f t="shared" si="23"/>
        <v>185881966</v>
      </c>
      <c r="U32" s="1">
        <v>41</v>
      </c>
      <c r="V32" s="15">
        <f>SUM(V23:V31)</f>
        <v>17392400</v>
      </c>
      <c r="W32" s="15">
        <f>SUM(W23:W31)</f>
        <v>18679200</v>
      </c>
      <c r="X32" s="15">
        <f>SUM(X23:X31)</f>
        <v>17802700</v>
      </c>
      <c r="Y32" s="15">
        <f>SUM(V32:X32)</f>
        <v>53874300</v>
      </c>
    </row>
    <row r="33" spans="1:25" x14ac:dyDescent="0.25">
      <c r="A33" s="15">
        <v>5</v>
      </c>
      <c r="B33">
        <v>21201</v>
      </c>
      <c r="C33" s="2" t="s">
        <v>84</v>
      </c>
      <c r="D33" s="2" t="s">
        <v>85</v>
      </c>
      <c r="E33" s="2">
        <f>+E34</f>
        <v>24000000</v>
      </c>
      <c r="F33" s="2">
        <f t="shared" ref="F33:T36" si="24">+F34</f>
        <v>0</v>
      </c>
      <c r="G33" s="2">
        <f t="shared" si="24"/>
        <v>0</v>
      </c>
      <c r="H33" s="2">
        <f t="shared" si="24"/>
        <v>0</v>
      </c>
      <c r="I33" s="2">
        <f t="shared" si="24"/>
        <v>0</v>
      </c>
      <c r="J33" s="2">
        <f t="shared" si="24"/>
        <v>0</v>
      </c>
      <c r="K33" s="2">
        <f t="shared" si="24"/>
        <v>24000000</v>
      </c>
      <c r="L33" s="2">
        <f t="shared" si="24"/>
        <v>0</v>
      </c>
      <c r="M33" s="2">
        <f t="shared" si="24"/>
        <v>0</v>
      </c>
      <c r="N33" s="2">
        <f t="shared" si="24"/>
        <v>24000000</v>
      </c>
      <c r="O33" s="2">
        <f t="shared" si="24"/>
        <v>0</v>
      </c>
      <c r="P33" s="2">
        <f t="shared" si="24"/>
        <v>0</v>
      </c>
      <c r="Q33" s="2">
        <f t="shared" si="24"/>
        <v>0</v>
      </c>
      <c r="R33" s="2">
        <f t="shared" si="24"/>
        <v>0</v>
      </c>
      <c r="S33" s="2">
        <f t="shared" si="24"/>
        <v>0</v>
      </c>
      <c r="T33" s="2">
        <f t="shared" si="24"/>
        <v>0</v>
      </c>
      <c r="U33" s="2">
        <v>0</v>
      </c>
      <c r="V33" s="15">
        <f>+V32-S22</f>
        <v>-2338414</v>
      </c>
      <c r="W33" s="15">
        <v>24088100</v>
      </c>
      <c r="X33" s="15"/>
      <c r="Y33" s="15"/>
    </row>
    <row r="34" spans="1:25" x14ac:dyDescent="0.25">
      <c r="A34" s="15">
        <v>7</v>
      </c>
      <c r="B34">
        <v>2120101</v>
      </c>
      <c r="C34" s="4" t="s">
        <v>86</v>
      </c>
      <c r="D34" s="4" t="s">
        <v>87</v>
      </c>
      <c r="E34" s="4">
        <f>+E35</f>
        <v>24000000</v>
      </c>
      <c r="F34" s="4">
        <f t="shared" si="24"/>
        <v>0</v>
      </c>
      <c r="G34" s="4">
        <f t="shared" si="24"/>
        <v>0</v>
      </c>
      <c r="H34" s="4">
        <f t="shared" si="24"/>
        <v>0</v>
      </c>
      <c r="I34" s="4">
        <f t="shared" si="24"/>
        <v>0</v>
      </c>
      <c r="J34" s="4">
        <f t="shared" si="24"/>
        <v>0</v>
      </c>
      <c r="K34" s="4">
        <f t="shared" si="24"/>
        <v>24000000</v>
      </c>
      <c r="L34" s="4">
        <f t="shared" si="24"/>
        <v>0</v>
      </c>
      <c r="M34" s="4">
        <f t="shared" si="24"/>
        <v>0</v>
      </c>
      <c r="N34" s="4">
        <f t="shared" si="24"/>
        <v>24000000</v>
      </c>
      <c r="O34" s="4">
        <f t="shared" si="24"/>
        <v>0</v>
      </c>
      <c r="P34" s="4">
        <f t="shared" si="24"/>
        <v>0</v>
      </c>
      <c r="Q34" s="4">
        <f t="shared" si="24"/>
        <v>0</v>
      </c>
      <c r="R34" s="4">
        <f t="shared" si="24"/>
        <v>0</v>
      </c>
      <c r="S34" s="4">
        <f t="shared" si="24"/>
        <v>0</v>
      </c>
      <c r="T34" s="4">
        <f t="shared" si="24"/>
        <v>0</v>
      </c>
      <c r="U34" s="4">
        <v>0</v>
      </c>
      <c r="V34" s="15"/>
      <c r="W34" s="15"/>
      <c r="X34" s="15"/>
      <c r="Y34" s="15"/>
    </row>
    <row r="35" spans="1:25" x14ac:dyDescent="0.25">
      <c r="A35" s="15">
        <v>0</v>
      </c>
      <c r="B35">
        <v>2120101003</v>
      </c>
      <c r="C35" t="s">
        <v>88</v>
      </c>
      <c r="D35" t="s">
        <v>89</v>
      </c>
      <c r="E35">
        <f>+E36</f>
        <v>24000000</v>
      </c>
      <c r="F35">
        <f t="shared" si="24"/>
        <v>0</v>
      </c>
      <c r="G35">
        <f t="shared" si="24"/>
        <v>0</v>
      </c>
      <c r="H35">
        <f t="shared" si="24"/>
        <v>0</v>
      </c>
      <c r="I35">
        <f t="shared" si="24"/>
        <v>0</v>
      </c>
      <c r="J35">
        <f t="shared" si="24"/>
        <v>0</v>
      </c>
      <c r="K35">
        <f t="shared" si="24"/>
        <v>24000000</v>
      </c>
      <c r="L35">
        <f t="shared" si="24"/>
        <v>0</v>
      </c>
      <c r="M35">
        <f t="shared" si="24"/>
        <v>0</v>
      </c>
      <c r="N35">
        <f t="shared" si="24"/>
        <v>24000000</v>
      </c>
      <c r="O35">
        <f t="shared" si="24"/>
        <v>0</v>
      </c>
      <c r="P35">
        <f t="shared" si="24"/>
        <v>0</v>
      </c>
      <c r="Q35">
        <f t="shared" si="24"/>
        <v>0</v>
      </c>
      <c r="R35">
        <f t="shared" si="24"/>
        <v>0</v>
      </c>
      <c r="S35">
        <f t="shared" si="24"/>
        <v>0</v>
      </c>
      <c r="T35">
        <f t="shared" si="24"/>
        <v>0</v>
      </c>
      <c r="U35">
        <v>0</v>
      </c>
      <c r="V35" s="15"/>
      <c r="W35" s="15"/>
      <c r="X35" s="15"/>
      <c r="Y35" s="15"/>
    </row>
    <row r="36" spans="1:25" x14ac:dyDescent="0.25">
      <c r="A36" s="15">
        <v>2</v>
      </c>
      <c r="B36">
        <v>212010100303</v>
      </c>
      <c r="C36" t="s">
        <v>90</v>
      </c>
      <c r="D36" t="s">
        <v>91</v>
      </c>
      <c r="E36">
        <f>+E37</f>
        <v>24000000</v>
      </c>
      <c r="F36">
        <f t="shared" si="24"/>
        <v>0</v>
      </c>
      <c r="G36">
        <f t="shared" si="24"/>
        <v>0</v>
      </c>
      <c r="H36">
        <f t="shared" si="24"/>
        <v>0</v>
      </c>
      <c r="I36">
        <f t="shared" si="24"/>
        <v>0</v>
      </c>
      <c r="J36">
        <f t="shared" si="24"/>
        <v>0</v>
      </c>
      <c r="K36">
        <f t="shared" si="24"/>
        <v>24000000</v>
      </c>
      <c r="L36">
        <f t="shared" si="24"/>
        <v>0</v>
      </c>
      <c r="M36">
        <f t="shared" si="24"/>
        <v>0</v>
      </c>
      <c r="N36">
        <f t="shared" si="24"/>
        <v>24000000</v>
      </c>
      <c r="O36">
        <f t="shared" si="24"/>
        <v>0</v>
      </c>
      <c r="P36">
        <f t="shared" si="24"/>
        <v>0</v>
      </c>
      <c r="Q36">
        <f t="shared" si="24"/>
        <v>0</v>
      </c>
      <c r="R36">
        <f t="shared" si="24"/>
        <v>0</v>
      </c>
      <c r="S36">
        <f t="shared" si="24"/>
        <v>0</v>
      </c>
      <c r="T36">
        <f t="shared" si="24"/>
        <v>0</v>
      </c>
      <c r="U36">
        <v>0</v>
      </c>
      <c r="V36" s="15"/>
      <c r="W36" s="15"/>
      <c r="X36" s="15"/>
      <c r="Y36" s="15"/>
    </row>
    <row r="37" spans="1:25" x14ac:dyDescent="0.25">
      <c r="A37" s="15">
        <v>3</v>
      </c>
      <c r="B37">
        <v>21201010030302</v>
      </c>
      <c r="C37" t="s">
        <v>92</v>
      </c>
      <c r="D37" t="s">
        <v>93</v>
      </c>
      <c r="E37">
        <v>24000000</v>
      </c>
      <c r="F37">
        <v>0</v>
      </c>
      <c r="G37">
        <v>0</v>
      </c>
      <c r="H37">
        <v>0</v>
      </c>
      <c r="I37">
        <v>0</v>
      </c>
      <c r="J37">
        <v>0</v>
      </c>
      <c r="K37">
        <f>+E37</f>
        <v>24000000</v>
      </c>
      <c r="L37">
        <v>0</v>
      </c>
      <c r="M37">
        <v>0</v>
      </c>
      <c r="N37">
        <f>+K37-M37</f>
        <v>24000000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 s="15"/>
      <c r="W37" s="15"/>
      <c r="X37" s="15"/>
      <c r="Y37" s="15"/>
    </row>
    <row r="38" spans="1:25" x14ac:dyDescent="0.25">
      <c r="A38" s="15">
        <v>5</v>
      </c>
      <c r="B38">
        <v>21202</v>
      </c>
      <c r="C38" s="2" t="s">
        <v>94</v>
      </c>
      <c r="D38" s="2" t="s">
        <v>95</v>
      </c>
      <c r="E38" s="2">
        <f>+E39+E43</f>
        <v>1264476476</v>
      </c>
      <c r="F38" s="2">
        <f t="shared" ref="F38:T38" si="25">+F39+F43</f>
        <v>0</v>
      </c>
      <c r="G38" s="2">
        <f t="shared" si="25"/>
        <v>0</v>
      </c>
      <c r="H38" s="2">
        <f t="shared" si="25"/>
        <v>0</v>
      </c>
      <c r="I38" s="2">
        <f t="shared" si="25"/>
        <v>0</v>
      </c>
      <c r="J38" s="2">
        <f t="shared" si="25"/>
        <v>0</v>
      </c>
      <c r="K38" s="2">
        <f t="shared" si="25"/>
        <v>1264476476</v>
      </c>
      <c r="L38" s="2">
        <f t="shared" si="25"/>
        <v>21029962</v>
      </c>
      <c r="M38" s="2">
        <f t="shared" si="25"/>
        <v>544270672</v>
      </c>
      <c r="N38" s="2">
        <f t="shared" si="25"/>
        <v>720205804</v>
      </c>
      <c r="O38" s="2">
        <f t="shared" si="25"/>
        <v>375879262</v>
      </c>
      <c r="P38" s="2">
        <f t="shared" si="25"/>
        <v>526731966</v>
      </c>
      <c r="Q38" s="2">
        <f t="shared" si="25"/>
        <v>125279262</v>
      </c>
      <c r="R38" s="2">
        <f t="shared" si="25"/>
        <v>189231966</v>
      </c>
      <c r="S38" s="2">
        <f t="shared" si="25"/>
        <v>136748224</v>
      </c>
      <c r="T38" s="2">
        <f t="shared" si="25"/>
        <v>185881966</v>
      </c>
      <c r="U38">
        <v>42</v>
      </c>
      <c r="V38" s="15"/>
      <c r="W38" s="15"/>
      <c r="X38" s="15"/>
      <c r="Y38" s="15"/>
    </row>
    <row r="39" spans="1:25" x14ac:dyDescent="0.25">
      <c r="A39" s="15">
        <v>7</v>
      </c>
      <c r="B39">
        <v>2120201</v>
      </c>
      <c r="C39" s="4" t="s">
        <v>96</v>
      </c>
      <c r="D39" s="4" t="s">
        <v>97</v>
      </c>
      <c r="E39" s="4">
        <f>+E40+E41+E42</f>
        <v>59950000</v>
      </c>
      <c r="F39" s="4">
        <f t="shared" ref="F39:T39" si="26">+F40+F41+F42</f>
        <v>0</v>
      </c>
      <c r="G39" s="4">
        <f t="shared" si="26"/>
        <v>0</v>
      </c>
      <c r="H39" s="4">
        <f t="shared" si="26"/>
        <v>0</v>
      </c>
      <c r="I39" s="4">
        <f t="shared" si="26"/>
        <v>0</v>
      </c>
      <c r="J39" s="4">
        <f t="shared" si="26"/>
        <v>0</v>
      </c>
      <c r="K39" s="4">
        <f t="shared" si="26"/>
        <v>59950000</v>
      </c>
      <c r="L39" s="4">
        <f t="shared" si="26"/>
        <v>7500000</v>
      </c>
      <c r="M39" s="4">
        <f t="shared" si="26"/>
        <v>32199468</v>
      </c>
      <c r="N39" s="4">
        <f t="shared" si="26"/>
        <v>27750532</v>
      </c>
      <c r="O39" s="4">
        <f t="shared" si="26"/>
        <v>13999300</v>
      </c>
      <c r="P39" s="4">
        <f t="shared" si="26"/>
        <v>14698768</v>
      </c>
      <c r="Q39" s="4">
        <f t="shared" si="26"/>
        <v>13999300</v>
      </c>
      <c r="R39" s="4">
        <f t="shared" si="26"/>
        <v>14698768</v>
      </c>
      <c r="S39" s="4">
        <f t="shared" si="26"/>
        <v>14348768</v>
      </c>
      <c r="T39" s="4">
        <f t="shared" si="26"/>
        <v>14698768</v>
      </c>
      <c r="U39">
        <v>25</v>
      </c>
      <c r="V39" s="15"/>
      <c r="W39" s="15"/>
      <c r="X39" s="15"/>
      <c r="Y39" s="15"/>
    </row>
    <row r="40" spans="1:25" x14ac:dyDescent="0.25">
      <c r="A40" s="15">
        <v>3</v>
      </c>
      <c r="B40">
        <v>2120201002</v>
      </c>
      <c r="C40" t="s">
        <v>98</v>
      </c>
      <c r="D40" t="s">
        <v>99</v>
      </c>
      <c r="E40">
        <v>7500000</v>
      </c>
      <c r="F40">
        <v>0</v>
      </c>
      <c r="G40">
        <v>0</v>
      </c>
      <c r="H40">
        <v>0</v>
      </c>
      <c r="I40">
        <v>0</v>
      </c>
      <c r="J40">
        <v>0</v>
      </c>
      <c r="K40">
        <f>+E40</f>
        <v>7500000</v>
      </c>
      <c r="L40">
        <v>0</v>
      </c>
      <c r="M40">
        <v>0</v>
      </c>
      <c r="N40">
        <f>+K40-M40</f>
        <v>7500000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 s="15"/>
      <c r="W40" s="15"/>
      <c r="X40" s="15"/>
      <c r="Y40" s="15"/>
    </row>
    <row r="41" spans="1:25" x14ac:dyDescent="0.25">
      <c r="A41" s="15">
        <v>3</v>
      </c>
      <c r="B41">
        <v>2120201003</v>
      </c>
      <c r="C41" t="s">
        <v>100</v>
      </c>
      <c r="D41" t="s">
        <v>101</v>
      </c>
      <c r="E41">
        <v>42450000</v>
      </c>
      <c r="F41">
        <v>0</v>
      </c>
      <c r="G41">
        <v>0</v>
      </c>
      <c r="H41">
        <v>0</v>
      </c>
      <c r="I41">
        <v>0</v>
      </c>
      <c r="J41">
        <v>0</v>
      </c>
      <c r="K41">
        <f t="shared" ref="K41:K42" si="27">+E41</f>
        <v>42450000</v>
      </c>
      <c r="L41">
        <v>0</v>
      </c>
      <c r="M41">
        <v>24699468</v>
      </c>
      <c r="N41">
        <f t="shared" ref="N41:N42" si="28">+K41-M41</f>
        <v>17750532</v>
      </c>
      <c r="O41">
        <v>13999300</v>
      </c>
      <c r="P41">
        <v>14698768</v>
      </c>
      <c r="Q41">
        <v>13999300</v>
      </c>
      <c r="R41">
        <v>14698768</v>
      </c>
      <c r="S41">
        <f>13999300+349468</f>
        <v>14348768</v>
      </c>
      <c r="T41">
        <f>14349300+349468</f>
        <v>14698768</v>
      </c>
      <c r="U41">
        <v>35</v>
      </c>
      <c r="V41" s="15">
        <f>+T41-R41</f>
        <v>0</v>
      </c>
      <c r="W41" s="15"/>
      <c r="X41" s="15"/>
      <c r="Y41" s="15"/>
    </row>
    <row r="42" spans="1:25" x14ac:dyDescent="0.25">
      <c r="A42" s="15">
        <v>3</v>
      </c>
      <c r="B42">
        <v>2120201004</v>
      </c>
      <c r="C42" t="s">
        <v>102</v>
      </c>
      <c r="D42" t="s">
        <v>103</v>
      </c>
      <c r="E42">
        <v>10000000</v>
      </c>
      <c r="F42">
        <v>0</v>
      </c>
      <c r="G42">
        <v>0</v>
      </c>
      <c r="H42">
        <v>0</v>
      </c>
      <c r="I42">
        <v>0</v>
      </c>
      <c r="J42">
        <v>0</v>
      </c>
      <c r="K42">
        <f t="shared" si="27"/>
        <v>10000000</v>
      </c>
      <c r="L42">
        <v>7500000</v>
      </c>
      <c r="M42">
        <v>7500000</v>
      </c>
      <c r="N42">
        <f t="shared" si="28"/>
        <v>2500000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 s="15"/>
      <c r="W42" s="15"/>
      <c r="X42" s="15"/>
      <c r="Y42" s="15"/>
    </row>
    <row r="43" spans="1:25" x14ac:dyDescent="0.25">
      <c r="A43" s="15">
        <v>7</v>
      </c>
      <c r="B43">
        <v>2120202</v>
      </c>
      <c r="C43" s="4" t="s">
        <v>104</v>
      </c>
      <c r="D43" s="4" t="s">
        <v>105</v>
      </c>
      <c r="E43" s="4">
        <f>+E44+E45+E46+E47</f>
        <v>1204526476</v>
      </c>
      <c r="F43" s="4">
        <f t="shared" ref="F43:R43" si="29">+F44+F45+F46+F47</f>
        <v>0</v>
      </c>
      <c r="G43" s="4">
        <f t="shared" si="29"/>
        <v>0</v>
      </c>
      <c r="H43" s="4">
        <f t="shared" si="29"/>
        <v>0</v>
      </c>
      <c r="I43" s="4">
        <f t="shared" si="29"/>
        <v>0</v>
      </c>
      <c r="J43" s="4">
        <f t="shared" si="29"/>
        <v>0</v>
      </c>
      <c r="K43" s="4">
        <f t="shared" si="29"/>
        <v>1204526476</v>
      </c>
      <c r="L43" s="4">
        <f t="shared" si="29"/>
        <v>13529962</v>
      </c>
      <c r="M43" s="4">
        <f t="shared" si="29"/>
        <v>512071204</v>
      </c>
      <c r="N43" s="4">
        <f t="shared" si="29"/>
        <v>692455272</v>
      </c>
      <c r="O43" s="4">
        <f t="shared" si="29"/>
        <v>361879962</v>
      </c>
      <c r="P43" s="4">
        <f t="shared" si="29"/>
        <v>512033198</v>
      </c>
      <c r="Q43" s="4">
        <f t="shared" si="29"/>
        <v>111279962</v>
      </c>
      <c r="R43" s="4">
        <f t="shared" si="29"/>
        <v>174533198</v>
      </c>
      <c r="S43" s="4">
        <f>+S44+S45+S46+S47</f>
        <v>122399456</v>
      </c>
      <c r="T43" s="4">
        <f>+T44+T45+T46+T47</f>
        <v>171183198</v>
      </c>
      <c r="U43">
        <v>43</v>
      </c>
      <c r="V43" s="15"/>
      <c r="W43" s="15"/>
      <c r="X43" s="15"/>
      <c r="Y43" s="15"/>
    </row>
    <row r="44" spans="1:25" x14ac:dyDescent="0.25">
      <c r="A44" s="15">
        <v>3</v>
      </c>
      <c r="B44">
        <v>2120202006</v>
      </c>
      <c r="C44" t="s">
        <v>106</v>
      </c>
      <c r="D44" t="s">
        <v>107</v>
      </c>
      <c r="E44">
        <v>39000000</v>
      </c>
      <c r="F44">
        <v>0</v>
      </c>
      <c r="G44">
        <v>0</v>
      </c>
      <c r="H44">
        <v>0</v>
      </c>
      <c r="I44">
        <v>0</v>
      </c>
      <c r="J44">
        <v>0</v>
      </c>
      <c r="K44">
        <f>+E44</f>
        <v>39000000</v>
      </c>
      <c r="L44">
        <v>4029962</v>
      </c>
      <c r="M44">
        <v>14324704</v>
      </c>
      <c r="N44">
        <f>+K44-M44</f>
        <v>24675296</v>
      </c>
      <c r="O44">
        <v>4029962</v>
      </c>
      <c r="P44">
        <v>14324704</v>
      </c>
      <c r="Q44">
        <f>718792+3311170</f>
        <v>4029962</v>
      </c>
      <c r="R44" s="7">
        <f>11013534+3311170</f>
        <v>14324704</v>
      </c>
      <c r="S44">
        <f>718792+3311170+231000</f>
        <v>4260962</v>
      </c>
      <c r="T44" s="6">
        <v>14324704</v>
      </c>
      <c r="U44">
        <v>37</v>
      </c>
      <c r="V44" s="15">
        <f>+T44-R44</f>
        <v>0</v>
      </c>
      <c r="W44" s="15">
        <v>2887510</v>
      </c>
      <c r="X44" s="15">
        <f>718792-4029962</f>
        <v>-3311170</v>
      </c>
      <c r="Y44" s="15"/>
    </row>
    <row r="45" spans="1:25" x14ac:dyDescent="0.25">
      <c r="A45" s="15">
        <v>3</v>
      </c>
      <c r="B45">
        <v>2120202007</v>
      </c>
      <c r="C45" t="s">
        <v>108</v>
      </c>
      <c r="D45" t="s">
        <v>109</v>
      </c>
      <c r="E45">
        <v>15000000</v>
      </c>
      <c r="F45">
        <v>0</v>
      </c>
      <c r="G45">
        <v>0</v>
      </c>
      <c r="H45">
        <v>0</v>
      </c>
      <c r="I45">
        <v>0</v>
      </c>
      <c r="J45">
        <v>0</v>
      </c>
      <c r="K45">
        <f t="shared" ref="K45:K47" si="30">+E45</f>
        <v>15000000</v>
      </c>
      <c r="L45">
        <v>0</v>
      </c>
      <c r="M45">
        <v>13500000</v>
      </c>
      <c r="N45">
        <f t="shared" ref="N45:N47" si="31">+K45-M45</f>
        <v>1500000</v>
      </c>
      <c r="O45">
        <v>0</v>
      </c>
      <c r="P45">
        <v>13461994</v>
      </c>
      <c r="Q45">
        <v>0</v>
      </c>
      <c r="R45">
        <v>13461994</v>
      </c>
      <c r="S45">
        <v>13461994</v>
      </c>
      <c r="T45">
        <v>13461994</v>
      </c>
      <c r="U45">
        <v>90</v>
      </c>
      <c r="V45" s="15"/>
      <c r="W45" s="15">
        <f>+W44-V44</f>
        <v>2887510</v>
      </c>
      <c r="X45" s="15"/>
      <c r="Y45" s="15"/>
    </row>
    <row r="46" spans="1:25" x14ac:dyDescent="0.25">
      <c r="A46" s="15">
        <v>3</v>
      </c>
      <c r="B46">
        <v>2120202008</v>
      </c>
      <c r="C46" t="s">
        <v>110</v>
      </c>
      <c r="D46" t="s">
        <v>111</v>
      </c>
      <c r="E46">
        <v>1140526476</v>
      </c>
      <c r="F46">
        <v>0</v>
      </c>
      <c r="G46">
        <v>0</v>
      </c>
      <c r="H46">
        <v>0</v>
      </c>
      <c r="I46">
        <v>0</v>
      </c>
      <c r="J46">
        <v>0</v>
      </c>
      <c r="K46">
        <f t="shared" si="30"/>
        <v>1140526476</v>
      </c>
      <c r="L46">
        <v>9500000</v>
      </c>
      <c r="M46">
        <v>484246500</v>
      </c>
      <c r="N46">
        <f t="shared" si="31"/>
        <v>656279976</v>
      </c>
      <c r="O46">
        <v>357850000</v>
      </c>
      <c r="P46">
        <v>484246500</v>
      </c>
      <c r="Q46">
        <f>2500000+104750000</f>
        <v>107250000</v>
      </c>
      <c r="R46">
        <f>41996500+104750000</f>
        <v>146746500</v>
      </c>
      <c r="S46">
        <f>103900000+776500</f>
        <v>104676500</v>
      </c>
      <c r="T46">
        <f>41220000+101400000+776500</f>
        <v>143396500</v>
      </c>
      <c r="U46">
        <v>42</v>
      </c>
      <c r="V46" s="15">
        <f>143396500-T46</f>
        <v>0</v>
      </c>
      <c r="W46" s="15">
        <f>14093704-14324704</f>
        <v>-231000</v>
      </c>
      <c r="X46" s="15"/>
      <c r="Y46" s="15"/>
    </row>
    <row r="47" spans="1:25" x14ac:dyDescent="0.25">
      <c r="A47" s="15">
        <v>3</v>
      </c>
      <c r="B47">
        <v>2120202009</v>
      </c>
      <c r="C47" t="s">
        <v>112</v>
      </c>
      <c r="D47" t="s">
        <v>113</v>
      </c>
      <c r="E47">
        <v>10000000</v>
      </c>
      <c r="F47">
        <v>0</v>
      </c>
      <c r="G47">
        <v>0</v>
      </c>
      <c r="H47">
        <v>0</v>
      </c>
      <c r="I47">
        <v>0</v>
      </c>
      <c r="J47">
        <v>0</v>
      </c>
      <c r="K47">
        <f t="shared" si="30"/>
        <v>10000000</v>
      </c>
      <c r="L47">
        <v>0</v>
      </c>
      <c r="M47">
        <v>0</v>
      </c>
      <c r="N47">
        <f t="shared" si="31"/>
        <v>10000000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 s="15"/>
      <c r="W47" s="15">
        <v>92000</v>
      </c>
      <c r="X47" s="15">
        <v>46000</v>
      </c>
      <c r="Y47" s="15"/>
    </row>
    <row r="48" spans="1:25" x14ac:dyDescent="0.25">
      <c r="A48" s="15">
        <v>3</v>
      </c>
      <c r="B48">
        <v>217</v>
      </c>
      <c r="C48" s="1" t="s">
        <v>114</v>
      </c>
      <c r="D48" s="1" t="s">
        <v>115</v>
      </c>
      <c r="E48" s="1">
        <f>+E49</f>
        <v>123064304</v>
      </c>
      <c r="F48" s="1">
        <f t="shared" ref="F48:T48" si="32">+F49</f>
        <v>0</v>
      </c>
      <c r="G48" s="1">
        <f t="shared" si="32"/>
        <v>0</v>
      </c>
      <c r="H48" s="1">
        <f t="shared" si="32"/>
        <v>0</v>
      </c>
      <c r="I48" s="1">
        <f t="shared" si="32"/>
        <v>0</v>
      </c>
      <c r="J48" s="1">
        <f t="shared" si="32"/>
        <v>0</v>
      </c>
      <c r="K48" s="1">
        <f t="shared" si="32"/>
        <v>123064304</v>
      </c>
      <c r="L48" s="1">
        <f t="shared" si="32"/>
        <v>0</v>
      </c>
      <c r="M48" s="1">
        <f t="shared" si="32"/>
        <v>121065374</v>
      </c>
      <c r="N48" s="1">
        <f t="shared" si="32"/>
        <v>1998930</v>
      </c>
      <c r="O48" s="1">
        <f t="shared" si="32"/>
        <v>0</v>
      </c>
      <c r="P48" s="1">
        <f t="shared" si="32"/>
        <v>121065374</v>
      </c>
      <c r="Q48" s="1">
        <f t="shared" si="32"/>
        <v>0</v>
      </c>
      <c r="R48" s="1">
        <f t="shared" si="32"/>
        <v>121065374</v>
      </c>
      <c r="S48" s="1">
        <f t="shared" si="32"/>
        <v>58632828</v>
      </c>
      <c r="T48" s="1">
        <f t="shared" si="32"/>
        <v>121065374</v>
      </c>
      <c r="U48" s="1">
        <v>98</v>
      </c>
      <c r="V48" s="15">
        <v>81408</v>
      </c>
      <c r="W48" s="15"/>
      <c r="X48" s="15">
        <v>14716</v>
      </c>
      <c r="Y48" s="15"/>
    </row>
    <row r="49" spans="1:27" x14ac:dyDescent="0.25">
      <c r="A49" s="15">
        <v>5</v>
      </c>
      <c r="B49">
        <v>21706</v>
      </c>
      <c r="C49" s="2" t="s">
        <v>116</v>
      </c>
      <c r="D49" s="2" t="s">
        <v>117</v>
      </c>
      <c r="E49" s="2">
        <f>+E50+E51+E52+E53</f>
        <v>123064304</v>
      </c>
      <c r="F49" s="2">
        <f t="shared" ref="F49:T49" si="33">+F50+F51+F52+F53</f>
        <v>0</v>
      </c>
      <c r="G49" s="2">
        <f t="shared" si="33"/>
        <v>0</v>
      </c>
      <c r="H49" s="2">
        <f t="shared" si="33"/>
        <v>0</v>
      </c>
      <c r="I49" s="2">
        <f t="shared" si="33"/>
        <v>0</v>
      </c>
      <c r="J49" s="2">
        <f t="shared" si="33"/>
        <v>0</v>
      </c>
      <c r="K49" s="2">
        <f>+K50+K51+K52+K53</f>
        <v>123064304</v>
      </c>
      <c r="L49" s="2">
        <f t="shared" si="33"/>
        <v>0</v>
      </c>
      <c r="M49" s="2">
        <f t="shared" si="33"/>
        <v>121065374</v>
      </c>
      <c r="N49" s="2">
        <f t="shared" si="33"/>
        <v>1998930</v>
      </c>
      <c r="O49" s="2">
        <f t="shared" si="33"/>
        <v>0</v>
      </c>
      <c r="P49" s="2">
        <f t="shared" si="33"/>
        <v>121065374</v>
      </c>
      <c r="Q49" s="2">
        <f t="shared" si="33"/>
        <v>0</v>
      </c>
      <c r="R49" s="2">
        <f t="shared" si="33"/>
        <v>121065374</v>
      </c>
      <c r="S49" s="2">
        <f t="shared" si="33"/>
        <v>58632828</v>
      </c>
      <c r="T49" s="2">
        <f t="shared" si="33"/>
        <v>121065374</v>
      </c>
      <c r="U49" s="2">
        <v>98</v>
      </c>
      <c r="V49" s="15">
        <v>625548</v>
      </c>
      <c r="W49" s="15">
        <v>658076</v>
      </c>
      <c r="X49" s="15">
        <v>658076</v>
      </c>
      <c r="Y49" s="15"/>
    </row>
    <row r="50" spans="1:27" x14ac:dyDescent="0.25">
      <c r="A50" s="15">
        <v>3</v>
      </c>
      <c r="B50">
        <v>2170601</v>
      </c>
      <c r="C50" s="4" t="s">
        <v>118</v>
      </c>
      <c r="D50" s="4" t="s">
        <v>119</v>
      </c>
      <c r="E50" s="4">
        <v>118064304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f>+E50</f>
        <v>118064304</v>
      </c>
      <c r="L50" s="4">
        <v>0</v>
      </c>
      <c r="M50" s="4">
        <v>116065374</v>
      </c>
      <c r="N50" s="4">
        <f>+K50-M50</f>
        <v>1998930</v>
      </c>
      <c r="O50" s="4">
        <v>0</v>
      </c>
      <c r="P50" s="4">
        <v>116065374</v>
      </c>
      <c r="Q50" s="4">
        <v>0</v>
      </c>
      <c r="R50" s="4">
        <v>116065374</v>
      </c>
      <c r="S50" s="4">
        <f>53632828</f>
        <v>53632828</v>
      </c>
      <c r="T50" s="4">
        <f>5857410+110207964</f>
        <v>116065374</v>
      </c>
      <c r="U50" s="4">
        <v>98</v>
      </c>
      <c r="V50" s="15">
        <v>5369200</v>
      </c>
      <c r="W50" s="15">
        <v>2887510</v>
      </c>
      <c r="X50" s="15">
        <v>3311170</v>
      </c>
      <c r="Y50" s="15"/>
    </row>
    <row r="51" spans="1:27" x14ac:dyDescent="0.25">
      <c r="A51" s="15">
        <v>3</v>
      </c>
      <c r="B51">
        <v>2170602</v>
      </c>
      <c r="C51" t="s">
        <v>120</v>
      </c>
      <c r="D51" t="s">
        <v>121</v>
      </c>
      <c r="E51">
        <v>5000000</v>
      </c>
      <c r="F51">
        <v>0</v>
      </c>
      <c r="G51">
        <v>0</v>
      </c>
      <c r="H51">
        <v>0</v>
      </c>
      <c r="I51">
        <v>0</v>
      </c>
      <c r="J51">
        <v>0</v>
      </c>
      <c r="K51">
        <f>+E51</f>
        <v>5000000</v>
      </c>
      <c r="L51">
        <v>0</v>
      </c>
      <c r="M51">
        <v>5000000</v>
      </c>
      <c r="N51">
        <f>+K51-M51</f>
        <v>0</v>
      </c>
      <c r="O51">
        <v>0</v>
      </c>
      <c r="P51">
        <v>5000000</v>
      </c>
      <c r="Q51">
        <v>0</v>
      </c>
      <c r="R51">
        <v>5000000</v>
      </c>
      <c r="S51">
        <v>5000000</v>
      </c>
      <c r="T51">
        <v>5000000</v>
      </c>
      <c r="U51">
        <v>100</v>
      </c>
      <c r="V51" s="15">
        <f>SUM(V48:V50)</f>
        <v>6076156</v>
      </c>
      <c r="W51" s="15">
        <f>SUM(W47:W50)</f>
        <v>3637586</v>
      </c>
      <c r="X51" s="15">
        <f>SUM(X47:X50)</f>
        <v>4029962</v>
      </c>
      <c r="Y51" s="15">
        <f>SUM(V51:X51)</f>
        <v>13743704</v>
      </c>
      <c r="Z51" s="12">
        <v>14324704</v>
      </c>
      <c r="AA51" s="12">
        <f>+Z51-Y51</f>
        <v>581000</v>
      </c>
    </row>
    <row r="52" spans="1:27" x14ac:dyDescent="0.25">
      <c r="A52" s="15">
        <v>3</v>
      </c>
      <c r="B52">
        <v>2170603</v>
      </c>
      <c r="C52" t="s">
        <v>122</v>
      </c>
      <c r="D52" t="s">
        <v>123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f t="shared" ref="K52:K53" si="34">+E52</f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 s="15"/>
      <c r="W52" s="15"/>
      <c r="X52" s="15"/>
      <c r="Y52" s="15"/>
      <c r="AA52" s="12">
        <f>+AA51-231000</f>
        <v>350000</v>
      </c>
    </row>
    <row r="53" spans="1:27" x14ac:dyDescent="0.25">
      <c r="A53" s="15">
        <v>3</v>
      </c>
      <c r="B53">
        <v>2170606</v>
      </c>
      <c r="C53" t="s">
        <v>124</v>
      </c>
      <c r="D53" t="s">
        <v>125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f t="shared" si="34"/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 s="15">
        <f>14324704-14093704</f>
        <v>231000</v>
      </c>
      <c r="W53" s="15"/>
      <c r="X53" s="15"/>
      <c r="Y53" s="15"/>
    </row>
    <row r="54" spans="1:27" x14ac:dyDescent="0.25">
      <c r="V54" s="15"/>
      <c r="W54" s="15"/>
      <c r="X54" s="15"/>
      <c r="Y54" s="15"/>
    </row>
    <row r="55" spans="1:27" x14ac:dyDescent="0.25">
      <c r="V55" s="15"/>
      <c r="W55" s="15"/>
      <c r="X55" s="15"/>
      <c r="Y55" s="15"/>
    </row>
    <row r="56" spans="1:27" x14ac:dyDescent="0.25">
      <c r="K56" s="3" t="s">
        <v>157</v>
      </c>
      <c r="L56" s="3"/>
      <c r="M56" s="3"/>
      <c r="P56" s="3" t="s">
        <v>159</v>
      </c>
    </row>
    <row r="57" spans="1:27" x14ac:dyDescent="0.25">
      <c r="K57" t="s">
        <v>158</v>
      </c>
      <c r="P57" t="s">
        <v>160</v>
      </c>
    </row>
    <row r="58" spans="1:27" x14ac:dyDescent="0.25">
      <c r="P58" t="s">
        <v>161</v>
      </c>
    </row>
  </sheetData>
  <pageMargins left="1.2" right="0.7" top="0.75" bottom="0.75" header="0.3" footer="0.3"/>
  <pageSetup paperSize="5" scale="75" orientation="landscape" horizontalDpi="0" verticalDpi="0" r:id="rId1"/>
  <headerFooter>
    <oddHeader>&amp;C&amp;"-,Negrita"CONCEJO DISTRITAL DE BUENAVENTURA
EJECUCION  PRESUPUESTAL DE GASTOS
A MARZO DE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selection activeCell="Q4" sqref="Q4"/>
    </sheetView>
  </sheetViews>
  <sheetFormatPr baseColWidth="10" defaultRowHeight="15" x14ac:dyDescent="0.25"/>
  <cols>
    <col min="1" max="1" width="4.28515625" bestFit="1" customWidth="1"/>
    <col min="2" max="2" width="11" bestFit="1" customWidth="1"/>
    <col min="3" max="3" width="18.7109375" customWidth="1"/>
    <col min="4" max="4" width="36.28515625" customWidth="1"/>
    <col min="5" max="5" width="11" bestFit="1" customWidth="1"/>
    <col min="6" max="6" width="11.140625" hidden="1" customWidth="1"/>
    <col min="7" max="7" width="12.28515625" hidden="1" customWidth="1"/>
    <col min="8" max="8" width="10.42578125" hidden="1" customWidth="1"/>
    <col min="9" max="9" width="13" hidden="1" customWidth="1"/>
    <col min="10" max="10" width="8.7109375" hidden="1" customWidth="1"/>
    <col min="11" max="11" width="11.140625" bestFit="1" customWidth="1"/>
    <col min="12" max="13" width="12.42578125" bestFit="1" customWidth="1"/>
    <col min="15" max="16" width="13.5703125" bestFit="1" customWidth="1"/>
    <col min="17" max="18" width="12.140625" bestFit="1" customWidth="1"/>
    <col min="19" max="19" width="12.5703125" customWidth="1"/>
    <col min="20" max="20" width="12.140625" bestFit="1" customWidth="1"/>
    <col min="21" max="21" width="11.28515625" customWidth="1"/>
  </cols>
  <sheetData>
    <row r="1" spans="1:21" x14ac:dyDescent="0.25">
      <c r="D1" s="3" t="s">
        <v>135</v>
      </c>
    </row>
    <row r="2" spans="1:21" x14ac:dyDescent="0.25">
      <c r="A2" t="s">
        <v>127</v>
      </c>
      <c r="B2" t="s">
        <v>128</v>
      </c>
      <c r="C2" t="s">
        <v>129</v>
      </c>
      <c r="D2" s="3" t="s">
        <v>130</v>
      </c>
      <c r="E2" t="s">
        <v>131</v>
      </c>
      <c r="F2" t="s">
        <v>131</v>
      </c>
      <c r="G2" t="s">
        <v>131</v>
      </c>
      <c r="H2" t="s">
        <v>131</v>
      </c>
      <c r="I2" t="s">
        <v>131</v>
      </c>
      <c r="J2" t="s">
        <v>131</v>
      </c>
      <c r="K2" t="s">
        <v>131</v>
      </c>
      <c r="L2" t="s">
        <v>131</v>
      </c>
      <c r="M2" t="s">
        <v>131</v>
      </c>
      <c r="N2" t="s">
        <v>131</v>
      </c>
      <c r="O2" t="s">
        <v>131</v>
      </c>
      <c r="P2" t="s">
        <v>131</v>
      </c>
      <c r="Q2" t="s">
        <v>131</v>
      </c>
      <c r="R2" t="s">
        <v>131</v>
      </c>
      <c r="S2" t="s">
        <v>132</v>
      </c>
    </row>
    <row r="3" spans="1:21" x14ac:dyDescent="0.25">
      <c r="A3" t="s">
        <v>127</v>
      </c>
      <c r="B3" t="s">
        <v>128</v>
      </c>
      <c r="C3" t="s">
        <v>129</v>
      </c>
      <c r="D3" s="9" t="s">
        <v>136</v>
      </c>
      <c r="E3" t="s">
        <v>131</v>
      </c>
      <c r="F3" t="s">
        <v>131</v>
      </c>
      <c r="G3" t="s">
        <v>131</v>
      </c>
      <c r="H3" t="s">
        <v>131</v>
      </c>
      <c r="I3" t="s">
        <v>131</v>
      </c>
      <c r="J3" t="s">
        <v>131</v>
      </c>
      <c r="K3" t="s">
        <v>131</v>
      </c>
      <c r="L3">
        <v>4300000</v>
      </c>
      <c r="M3">
        <f>888163906-M5</f>
        <v>-362212451</v>
      </c>
      <c r="N3" t="s">
        <v>131</v>
      </c>
      <c r="O3">
        <f>520075900-P5</f>
        <v>-712761751</v>
      </c>
      <c r="P3" t="s">
        <v>131</v>
      </c>
      <c r="Q3">
        <f>+Q5-311475517</f>
        <v>-54989796</v>
      </c>
      <c r="R3">
        <f>378186104-R5</f>
        <v>-311475517</v>
      </c>
      <c r="S3" t="s">
        <v>133</v>
      </c>
    </row>
    <row r="4" spans="1:2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</row>
    <row r="5" spans="1:21" x14ac:dyDescent="0.25">
      <c r="A5">
        <v>1</v>
      </c>
      <c r="B5">
        <v>2</v>
      </c>
      <c r="C5" s="8">
        <v>2</v>
      </c>
      <c r="D5" t="s">
        <v>21</v>
      </c>
      <c r="E5">
        <v>4244727851</v>
      </c>
      <c r="F5">
        <v>0</v>
      </c>
      <c r="G5">
        <v>0</v>
      </c>
      <c r="H5">
        <v>0</v>
      </c>
      <c r="I5">
        <v>0</v>
      </c>
      <c r="J5">
        <v>0</v>
      </c>
      <c r="K5">
        <v>4244727851</v>
      </c>
      <c r="L5">
        <v>357912451</v>
      </c>
      <c r="M5">
        <v>1250376357</v>
      </c>
      <c r="N5">
        <v>2994351494</v>
      </c>
      <c r="O5">
        <v>712761751</v>
      </c>
      <c r="P5">
        <v>1232837651</v>
      </c>
      <c r="Q5">
        <v>256485721</v>
      </c>
      <c r="R5">
        <v>689661621</v>
      </c>
      <c r="S5">
        <v>326177211</v>
      </c>
      <c r="T5">
        <v>668508921</v>
      </c>
      <c r="U5">
        <v>29</v>
      </c>
    </row>
    <row r="6" spans="1:21" x14ac:dyDescent="0.25">
      <c r="A6">
        <v>2</v>
      </c>
      <c r="B6">
        <v>21</v>
      </c>
      <c r="C6" t="s">
        <v>134</v>
      </c>
      <c r="D6" t="s">
        <v>26</v>
      </c>
      <c r="E6">
        <v>4244727851</v>
      </c>
      <c r="F6">
        <v>0</v>
      </c>
      <c r="G6">
        <v>0</v>
      </c>
      <c r="H6">
        <v>0</v>
      </c>
      <c r="I6">
        <v>0</v>
      </c>
      <c r="J6">
        <v>0</v>
      </c>
      <c r="K6">
        <v>4244727851</v>
      </c>
      <c r="L6">
        <v>357912451</v>
      </c>
      <c r="M6">
        <v>1250376357</v>
      </c>
      <c r="N6">
        <v>2994351494</v>
      </c>
      <c r="O6">
        <v>712761751</v>
      </c>
      <c r="P6">
        <v>1232837651</v>
      </c>
      <c r="Q6">
        <v>256485721</v>
      </c>
      <c r="R6">
        <v>689661621</v>
      </c>
      <c r="S6">
        <v>326177211</v>
      </c>
      <c r="T6">
        <v>668508921</v>
      </c>
      <c r="U6">
        <v>29</v>
      </c>
    </row>
    <row r="7" spans="1:21" x14ac:dyDescent="0.25">
      <c r="A7">
        <v>3</v>
      </c>
      <c r="B7">
        <v>211</v>
      </c>
      <c r="C7" t="s">
        <v>27</v>
      </c>
      <c r="D7" t="s">
        <v>28</v>
      </c>
      <c r="E7">
        <v>2833187071</v>
      </c>
      <c r="F7">
        <v>0</v>
      </c>
      <c r="G7">
        <v>0</v>
      </c>
      <c r="H7">
        <v>0</v>
      </c>
      <c r="I7">
        <v>0</v>
      </c>
      <c r="J7">
        <v>0</v>
      </c>
      <c r="K7">
        <v>2833187071</v>
      </c>
      <c r="L7">
        <v>336882489</v>
      </c>
      <c r="M7">
        <v>585040311</v>
      </c>
      <c r="N7">
        <v>2248146760</v>
      </c>
      <c r="O7">
        <v>336882489</v>
      </c>
      <c r="P7">
        <v>585040311</v>
      </c>
      <c r="Q7">
        <v>131206459</v>
      </c>
      <c r="R7">
        <v>379364281</v>
      </c>
      <c r="S7">
        <v>130796159</v>
      </c>
      <c r="T7">
        <v>361561581</v>
      </c>
      <c r="U7">
        <v>21</v>
      </c>
    </row>
    <row r="8" spans="1:21" x14ac:dyDescent="0.25">
      <c r="A8">
        <v>5</v>
      </c>
      <c r="B8">
        <v>21101</v>
      </c>
      <c r="C8" t="s">
        <v>29</v>
      </c>
      <c r="D8" t="s">
        <v>30</v>
      </c>
      <c r="E8">
        <v>2556898405</v>
      </c>
      <c r="F8">
        <v>0</v>
      </c>
      <c r="G8">
        <v>0</v>
      </c>
      <c r="H8">
        <v>0</v>
      </c>
      <c r="I8">
        <v>0</v>
      </c>
      <c r="J8">
        <v>0</v>
      </c>
      <c r="K8">
        <v>2556898405</v>
      </c>
      <c r="L8">
        <v>316741375</v>
      </c>
      <c r="M8">
        <v>528827597</v>
      </c>
      <c r="N8">
        <v>2028070808</v>
      </c>
      <c r="O8">
        <v>316741375</v>
      </c>
      <c r="P8">
        <v>528827597</v>
      </c>
      <c r="Q8">
        <v>111065345</v>
      </c>
      <c r="R8">
        <v>323151567</v>
      </c>
      <c r="S8">
        <v>111065345</v>
      </c>
      <c r="T8">
        <v>323151567</v>
      </c>
      <c r="U8">
        <v>21</v>
      </c>
    </row>
    <row r="9" spans="1:21" x14ac:dyDescent="0.25">
      <c r="A9">
        <v>7</v>
      </c>
      <c r="B9">
        <v>2110101</v>
      </c>
      <c r="C9" t="s">
        <v>31</v>
      </c>
      <c r="D9" t="s">
        <v>32</v>
      </c>
      <c r="E9">
        <v>920224817</v>
      </c>
      <c r="F9">
        <v>0</v>
      </c>
      <c r="G9">
        <v>0</v>
      </c>
      <c r="H9">
        <v>0</v>
      </c>
      <c r="I9">
        <v>0</v>
      </c>
      <c r="J9">
        <v>0</v>
      </c>
      <c r="K9">
        <v>920224817</v>
      </c>
      <c r="L9">
        <v>96394433</v>
      </c>
      <c r="M9">
        <v>222075980</v>
      </c>
      <c r="N9">
        <v>698148837</v>
      </c>
      <c r="O9">
        <v>96394433</v>
      </c>
      <c r="P9">
        <v>222075980</v>
      </c>
      <c r="Q9">
        <v>96394433</v>
      </c>
      <c r="R9">
        <v>222075980</v>
      </c>
      <c r="S9">
        <v>96394433</v>
      </c>
      <c r="T9">
        <v>222075980</v>
      </c>
      <c r="U9">
        <v>24</v>
      </c>
    </row>
    <row r="10" spans="1:21" x14ac:dyDescent="0.25">
      <c r="A10">
        <v>0</v>
      </c>
      <c r="B10">
        <v>2110101001</v>
      </c>
      <c r="C10" t="s">
        <v>33</v>
      </c>
      <c r="D10" t="s">
        <v>34</v>
      </c>
      <c r="E10">
        <v>920224817</v>
      </c>
      <c r="F10">
        <v>0</v>
      </c>
      <c r="G10">
        <v>0</v>
      </c>
      <c r="H10">
        <v>0</v>
      </c>
      <c r="I10">
        <v>0</v>
      </c>
      <c r="J10">
        <v>0</v>
      </c>
      <c r="K10">
        <v>920224817</v>
      </c>
      <c r="L10">
        <v>96394433</v>
      </c>
      <c r="M10">
        <v>222075980</v>
      </c>
      <c r="N10">
        <v>698148837</v>
      </c>
      <c r="O10">
        <v>96394433</v>
      </c>
      <c r="P10">
        <v>222075980</v>
      </c>
      <c r="Q10">
        <v>96394433</v>
      </c>
      <c r="R10">
        <v>222075980</v>
      </c>
      <c r="S10">
        <v>96394433</v>
      </c>
      <c r="T10">
        <v>222075980</v>
      </c>
      <c r="U10">
        <v>24</v>
      </c>
    </row>
    <row r="11" spans="1:21" x14ac:dyDescent="0.25">
      <c r="A11">
        <v>3</v>
      </c>
      <c r="B11">
        <v>211010100101</v>
      </c>
      <c r="C11" t="s">
        <v>35</v>
      </c>
      <c r="D11" t="s">
        <v>36</v>
      </c>
      <c r="E11">
        <v>749662872</v>
      </c>
      <c r="F11">
        <v>0</v>
      </c>
      <c r="G11">
        <v>0</v>
      </c>
      <c r="H11">
        <v>0</v>
      </c>
      <c r="I11">
        <v>0</v>
      </c>
      <c r="J11">
        <v>0</v>
      </c>
      <c r="K11">
        <v>749662872</v>
      </c>
      <c r="L11">
        <v>62040305</v>
      </c>
      <c r="M11">
        <v>183025370</v>
      </c>
      <c r="N11">
        <v>566637502</v>
      </c>
      <c r="O11">
        <v>62040305</v>
      </c>
      <c r="P11">
        <v>183025370</v>
      </c>
      <c r="Q11">
        <v>62040305</v>
      </c>
      <c r="R11">
        <v>183025370</v>
      </c>
      <c r="S11">
        <v>62040305</v>
      </c>
      <c r="T11">
        <v>183025370</v>
      </c>
      <c r="U11">
        <v>24</v>
      </c>
    </row>
    <row r="12" spans="1:21" x14ac:dyDescent="0.25">
      <c r="A12">
        <v>3</v>
      </c>
      <c r="B12">
        <v>211010100104</v>
      </c>
      <c r="C12" t="s">
        <v>37</v>
      </c>
      <c r="D12" t="s">
        <v>38</v>
      </c>
      <c r="E12">
        <v>3237629</v>
      </c>
      <c r="F12">
        <v>0</v>
      </c>
      <c r="G12">
        <v>0</v>
      </c>
      <c r="H12">
        <v>0</v>
      </c>
      <c r="I12">
        <v>0</v>
      </c>
      <c r="J12">
        <v>0</v>
      </c>
      <c r="K12">
        <v>3237629</v>
      </c>
      <c r="L12">
        <v>277374</v>
      </c>
      <c r="M12">
        <v>819794</v>
      </c>
      <c r="N12">
        <v>2417835</v>
      </c>
      <c r="O12">
        <v>277374</v>
      </c>
      <c r="P12">
        <v>819794</v>
      </c>
      <c r="Q12">
        <v>277374</v>
      </c>
      <c r="R12">
        <v>819794</v>
      </c>
      <c r="S12">
        <v>277374</v>
      </c>
      <c r="T12">
        <v>819794</v>
      </c>
      <c r="U12">
        <v>25</v>
      </c>
    </row>
    <row r="13" spans="1:21" x14ac:dyDescent="0.25">
      <c r="A13">
        <v>3</v>
      </c>
      <c r="B13">
        <v>211010100105</v>
      </c>
      <c r="C13" t="s">
        <v>39</v>
      </c>
      <c r="D13" t="s">
        <v>40</v>
      </c>
      <c r="E13">
        <v>8000000</v>
      </c>
      <c r="F13">
        <v>0</v>
      </c>
      <c r="G13">
        <v>0</v>
      </c>
      <c r="H13">
        <v>0</v>
      </c>
      <c r="I13">
        <v>0</v>
      </c>
      <c r="J13">
        <v>0</v>
      </c>
      <c r="K13">
        <v>8000000</v>
      </c>
      <c r="L13">
        <v>600000</v>
      </c>
      <c r="M13">
        <v>1773333</v>
      </c>
      <c r="N13">
        <v>6226667</v>
      </c>
      <c r="O13">
        <v>600000</v>
      </c>
      <c r="P13">
        <v>1773333</v>
      </c>
      <c r="Q13">
        <v>600000</v>
      </c>
      <c r="R13">
        <v>1773333</v>
      </c>
      <c r="S13">
        <v>600000</v>
      </c>
      <c r="T13">
        <v>1773333</v>
      </c>
      <c r="U13">
        <v>22</v>
      </c>
    </row>
    <row r="14" spans="1:21" x14ac:dyDescent="0.25">
      <c r="A14">
        <v>3</v>
      </c>
      <c r="B14">
        <v>211010100106</v>
      </c>
      <c r="C14" t="s">
        <v>41</v>
      </c>
      <c r="D14" t="s">
        <v>42</v>
      </c>
      <c r="E14">
        <v>40000000</v>
      </c>
      <c r="F14">
        <v>0</v>
      </c>
      <c r="G14">
        <v>0</v>
      </c>
      <c r="H14">
        <v>0</v>
      </c>
      <c r="I14">
        <v>0</v>
      </c>
      <c r="J14">
        <v>0</v>
      </c>
      <c r="K14">
        <v>40000000</v>
      </c>
      <c r="L14">
        <v>7342370</v>
      </c>
      <c r="M14">
        <v>7342370</v>
      </c>
      <c r="N14">
        <v>32657630</v>
      </c>
      <c r="O14">
        <v>7342370</v>
      </c>
      <c r="P14">
        <v>7342370</v>
      </c>
      <c r="Q14">
        <v>7342370</v>
      </c>
      <c r="R14">
        <v>7342370</v>
      </c>
      <c r="S14">
        <v>7342370</v>
      </c>
      <c r="T14">
        <v>7342370</v>
      </c>
      <c r="U14">
        <v>18</v>
      </c>
    </row>
    <row r="15" spans="1:21" x14ac:dyDescent="0.25">
      <c r="A15">
        <v>3</v>
      </c>
      <c r="B15">
        <v>211010100107</v>
      </c>
      <c r="C15" t="s">
        <v>43</v>
      </c>
      <c r="D15" t="s">
        <v>44</v>
      </c>
      <c r="E15">
        <v>24004845</v>
      </c>
      <c r="F15">
        <v>0</v>
      </c>
      <c r="G15">
        <v>0</v>
      </c>
      <c r="H15">
        <v>0</v>
      </c>
      <c r="I15">
        <v>0</v>
      </c>
      <c r="J15">
        <v>0</v>
      </c>
      <c r="K15">
        <v>24004845</v>
      </c>
      <c r="L15">
        <v>8810843</v>
      </c>
      <c r="M15">
        <v>9991438</v>
      </c>
      <c r="N15">
        <v>14013407</v>
      </c>
      <c r="O15">
        <v>8810843</v>
      </c>
      <c r="P15">
        <v>9991438</v>
      </c>
      <c r="Q15">
        <v>8810843</v>
      </c>
      <c r="R15">
        <v>9991438</v>
      </c>
      <c r="S15">
        <v>8810843</v>
      </c>
      <c r="T15">
        <v>9991438</v>
      </c>
      <c r="U15">
        <v>42</v>
      </c>
    </row>
    <row r="16" spans="1:21" x14ac:dyDescent="0.25">
      <c r="A16">
        <v>2</v>
      </c>
      <c r="B16">
        <v>211010100108</v>
      </c>
      <c r="C16" t="s">
        <v>45</v>
      </c>
      <c r="D16" t="s">
        <v>46</v>
      </c>
      <c r="E16">
        <v>95319471</v>
      </c>
      <c r="F16">
        <v>0</v>
      </c>
      <c r="G16">
        <v>0</v>
      </c>
      <c r="H16">
        <v>0</v>
      </c>
      <c r="I16">
        <v>0</v>
      </c>
      <c r="J16">
        <v>0</v>
      </c>
      <c r="K16">
        <v>95319471</v>
      </c>
      <c r="L16">
        <v>17323541</v>
      </c>
      <c r="M16">
        <v>19123675</v>
      </c>
      <c r="N16">
        <v>76195796</v>
      </c>
      <c r="O16">
        <v>17323541</v>
      </c>
      <c r="P16">
        <v>19123675</v>
      </c>
      <c r="Q16">
        <v>17323541</v>
      </c>
      <c r="R16">
        <v>19123675</v>
      </c>
      <c r="S16">
        <v>17323541</v>
      </c>
      <c r="T16">
        <v>19123675</v>
      </c>
      <c r="U16">
        <v>20</v>
      </c>
    </row>
    <row r="17" spans="1:21" x14ac:dyDescent="0.25">
      <c r="A17">
        <v>3</v>
      </c>
      <c r="B17">
        <v>21101010010801</v>
      </c>
      <c r="C17" t="s">
        <v>47</v>
      </c>
      <c r="D17" t="s">
        <v>48</v>
      </c>
      <c r="E17">
        <v>64039970</v>
      </c>
      <c r="F17">
        <v>0</v>
      </c>
      <c r="G17">
        <v>0</v>
      </c>
      <c r="H17">
        <v>0</v>
      </c>
      <c r="I17">
        <v>0</v>
      </c>
      <c r="J17">
        <v>0</v>
      </c>
      <c r="K17">
        <v>64039970</v>
      </c>
      <c r="L17">
        <v>4330885</v>
      </c>
      <c r="M17">
        <v>4330885</v>
      </c>
      <c r="N17">
        <v>59709085</v>
      </c>
      <c r="O17">
        <v>4330885</v>
      </c>
      <c r="P17">
        <v>4330885</v>
      </c>
      <c r="Q17">
        <v>4330885</v>
      </c>
      <c r="R17">
        <v>4330885</v>
      </c>
      <c r="S17">
        <v>4330885</v>
      </c>
      <c r="T17">
        <v>4330885</v>
      </c>
      <c r="U17">
        <v>7</v>
      </c>
    </row>
    <row r="18" spans="1:21" x14ac:dyDescent="0.25">
      <c r="A18">
        <v>3</v>
      </c>
      <c r="B18">
        <v>21101010010802</v>
      </c>
      <c r="C18" t="s">
        <v>49</v>
      </c>
      <c r="D18" t="s">
        <v>50</v>
      </c>
      <c r="E18">
        <v>31279501</v>
      </c>
      <c r="F18">
        <v>0</v>
      </c>
      <c r="G18">
        <v>0</v>
      </c>
      <c r="H18">
        <v>0</v>
      </c>
      <c r="I18">
        <v>0</v>
      </c>
      <c r="J18">
        <v>0</v>
      </c>
      <c r="K18">
        <v>31279501</v>
      </c>
      <c r="L18">
        <v>12992656</v>
      </c>
      <c r="M18">
        <v>14792790</v>
      </c>
      <c r="N18">
        <v>16486711</v>
      </c>
      <c r="O18">
        <v>12992656</v>
      </c>
      <c r="P18">
        <v>14792790</v>
      </c>
      <c r="Q18">
        <v>12992656</v>
      </c>
      <c r="R18">
        <v>14792790</v>
      </c>
      <c r="S18">
        <v>12992656</v>
      </c>
      <c r="T18">
        <v>14792790</v>
      </c>
      <c r="U18">
        <v>47</v>
      </c>
    </row>
    <row r="19" spans="1:21" x14ac:dyDescent="0.25">
      <c r="A19">
        <v>7</v>
      </c>
      <c r="B19">
        <v>2110103</v>
      </c>
      <c r="C19" t="s">
        <v>51</v>
      </c>
      <c r="D19" t="s">
        <v>52</v>
      </c>
      <c r="E19">
        <v>1636673588</v>
      </c>
      <c r="F19">
        <v>0</v>
      </c>
      <c r="G19">
        <v>0</v>
      </c>
      <c r="H19">
        <v>0</v>
      </c>
      <c r="I19">
        <v>0</v>
      </c>
      <c r="J19">
        <v>0</v>
      </c>
      <c r="K19">
        <v>1636673588</v>
      </c>
      <c r="L19">
        <v>220346942</v>
      </c>
      <c r="M19">
        <v>306751617</v>
      </c>
      <c r="N19">
        <v>1329921971</v>
      </c>
      <c r="O19">
        <v>220346942</v>
      </c>
      <c r="P19">
        <v>306751617</v>
      </c>
      <c r="Q19">
        <v>14670912</v>
      </c>
      <c r="R19">
        <v>101075587</v>
      </c>
      <c r="S19">
        <v>14670912</v>
      </c>
      <c r="T19">
        <v>101075587</v>
      </c>
      <c r="U19">
        <v>19</v>
      </c>
    </row>
    <row r="20" spans="1:21" x14ac:dyDescent="0.25">
      <c r="A20">
        <v>0</v>
      </c>
      <c r="B20">
        <v>2110103001</v>
      </c>
      <c r="C20" t="s">
        <v>53</v>
      </c>
      <c r="D20" t="s">
        <v>46</v>
      </c>
      <c r="E20">
        <v>42580618</v>
      </c>
      <c r="F20">
        <v>0</v>
      </c>
      <c r="G20">
        <v>0</v>
      </c>
      <c r="H20">
        <v>0</v>
      </c>
      <c r="I20">
        <v>0</v>
      </c>
      <c r="J20">
        <v>0</v>
      </c>
      <c r="K20">
        <v>42580618</v>
      </c>
      <c r="L20">
        <v>14670912</v>
      </c>
      <c r="M20">
        <v>17175957</v>
      </c>
      <c r="N20">
        <v>25404661</v>
      </c>
      <c r="O20">
        <v>14670912</v>
      </c>
      <c r="P20">
        <v>17175957</v>
      </c>
      <c r="Q20">
        <v>14670912</v>
      </c>
      <c r="R20">
        <v>17175957</v>
      </c>
      <c r="S20">
        <v>14670912</v>
      </c>
      <c r="T20">
        <v>17175957</v>
      </c>
      <c r="U20">
        <v>40</v>
      </c>
    </row>
    <row r="21" spans="1:21" x14ac:dyDescent="0.25">
      <c r="A21">
        <v>3</v>
      </c>
      <c r="B21">
        <v>211010300101</v>
      </c>
      <c r="C21" t="s">
        <v>54</v>
      </c>
      <c r="D21" t="s">
        <v>55</v>
      </c>
      <c r="E21">
        <v>38448504</v>
      </c>
      <c r="F21">
        <v>0</v>
      </c>
      <c r="G21">
        <v>0</v>
      </c>
      <c r="H21">
        <v>0</v>
      </c>
      <c r="I21">
        <v>0</v>
      </c>
      <c r="J21">
        <v>0</v>
      </c>
      <c r="K21">
        <v>38448504</v>
      </c>
      <c r="L21">
        <v>12992656</v>
      </c>
      <c r="M21">
        <v>15272826</v>
      </c>
      <c r="N21">
        <v>23175678</v>
      </c>
      <c r="O21">
        <v>12992656</v>
      </c>
      <c r="P21">
        <v>15272826</v>
      </c>
      <c r="Q21">
        <v>12992656</v>
      </c>
      <c r="R21">
        <v>15272826</v>
      </c>
      <c r="S21">
        <v>12992656</v>
      </c>
      <c r="T21">
        <v>15272826</v>
      </c>
      <c r="U21">
        <v>40</v>
      </c>
    </row>
    <row r="22" spans="1:21" x14ac:dyDescent="0.25">
      <c r="A22">
        <v>3</v>
      </c>
      <c r="B22">
        <v>211010300103</v>
      </c>
      <c r="C22" t="s">
        <v>56</v>
      </c>
      <c r="D22" t="s">
        <v>57</v>
      </c>
      <c r="E22">
        <v>4132114</v>
      </c>
      <c r="F22">
        <v>0</v>
      </c>
      <c r="G22">
        <v>0</v>
      </c>
      <c r="H22">
        <v>0</v>
      </c>
      <c r="I22">
        <v>0</v>
      </c>
      <c r="J22">
        <v>0</v>
      </c>
      <c r="K22">
        <v>4132114</v>
      </c>
      <c r="L22">
        <v>1678256</v>
      </c>
      <c r="M22">
        <v>1903131</v>
      </c>
      <c r="N22">
        <v>2228983</v>
      </c>
      <c r="O22">
        <v>1678256</v>
      </c>
      <c r="P22">
        <v>1903131</v>
      </c>
      <c r="Q22">
        <v>1678256</v>
      </c>
      <c r="R22">
        <v>1903131</v>
      </c>
      <c r="S22">
        <v>1678256</v>
      </c>
      <c r="T22">
        <v>1903131</v>
      </c>
      <c r="U22">
        <v>46</v>
      </c>
    </row>
    <row r="23" spans="1:21" x14ac:dyDescent="0.25">
      <c r="A23">
        <v>3</v>
      </c>
      <c r="B23">
        <v>2110103006</v>
      </c>
      <c r="C23" t="s">
        <v>58</v>
      </c>
      <c r="D23" t="s">
        <v>59</v>
      </c>
      <c r="E23">
        <v>1594092970</v>
      </c>
      <c r="F23">
        <v>0</v>
      </c>
      <c r="G23">
        <v>0</v>
      </c>
      <c r="H23">
        <v>0</v>
      </c>
      <c r="I23">
        <v>0</v>
      </c>
      <c r="J23">
        <v>0</v>
      </c>
      <c r="K23">
        <v>1594092970</v>
      </c>
      <c r="L23">
        <v>205676030</v>
      </c>
      <c r="M23">
        <v>289575660</v>
      </c>
      <c r="N23">
        <v>1304517310</v>
      </c>
      <c r="O23">
        <v>205676030</v>
      </c>
      <c r="P23">
        <v>289575660</v>
      </c>
      <c r="Q23">
        <v>0</v>
      </c>
      <c r="R23">
        <v>83899630</v>
      </c>
      <c r="S23">
        <v>0</v>
      </c>
      <c r="T23">
        <v>83899630</v>
      </c>
      <c r="U23">
        <v>18</v>
      </c>
    </row>
    <row r="24" spans="1:21" x14ac:dyDescent="0.25">
      <c r="A24">
        <v>5</v>
      </c>
      <c r="B24">
        <v>21102</v>
      </c>
      <c r="C24" t="s">
        <v>60</v>
      </c>
      <c r="D24" t="s">
        <v>61</v>
      </c>
      <c r="E24">
        <v>276288666</v>
      </c>
      <c r="F24">
        <v>0</v>
      </c>
      <c r="G24">
        <v>0</v>
      </c>
      <c r="H24">
        <v>0</v>
      </c>
      <c r="I24">
        <v>0</v>
      </c>
      <c r="J24">
        <v>0</v>
      </c>
      <c r="K24">
        <v>276288666</v>
      </c>
      <c r="L24">
        <v>20141114</v>
      </c>
      <c r="M24">
        <v>56212714</v>
      </c>
      <c r="N24">
        <v>220075952</v>
      </c>
      <c r="O24">
        <v>20141114</v>
      </c>
      <c r="P24">
        <v>56212714</v>
      </c>
      <c r="Q24">
        <v>20141114</v>
      </c>
      <c r="R24">
        <v>56212714</v>
      </c>
      <c r="S24">
        <v>19730814</v>
      </c>
      <c r="T24">
        <v>38410014</v>
      </c>
      <c r="U24">
        <v>20</v>
      </c>
    </row>
    <row r="25" spans="1:21" x14ac:dyDescent="0.25">
      <c r="A25">
        <v>7</v>
      </c>
      <c r="B25">
        <v>2110202</v>
      </c>
      <c r="C25" t="s">
        <v>62</v>
      </c>
      <c r="D25" t="s">
        <v>63</v>
      </c>
      <c r="E25">
        <v>276288666</v>
      </c>
      <c r="F25">
        <v>0</v>
      </c>
      <c r="G25">
        <v>0</v>
      </c>
      <c r="H25">
        <v>0</v>
      </c>
      <c r="I25">
        <v>0</v>
      </c>
      <c r="J25">
        <v>0</v>
      </c>
      <c r="K25">
        <v>276288666</v>
      </c>
      <c r="L25">
        <v>20141114</v>
      </c>
      <c r="M25">
        <v>56212714</v>
      </c>
      <c r="N25">
        <v>220075952</v>
      </c>
      <c r="O25">
        <v>20141114</v>
      </c>
      <c r="P25">
        <v>56212714</v>
      </c>
      <c r="Q25">
        <v>20141114</v>
      </c>
      <c r="R25">
        <v>56212714</v>
      </c>
      <c r="S25">
        <v>19730814</v>
      </c>
      <c r="T25">
        <v>38410014</v>
      </c>
      <c r="U25">
        <v>20</v>
      </c>
    </row>
    <row r="26" spans="1:21" x14ac:dyDescent="0.25">
      <c r="A26">
        <v>3</v>
      </c>
      <c r="B26">
        <v>2110202001</v>
      </c>
      <c r="C26" t="s">
        <v>64</v>
      </c>
      <c r="D26" t="s">
        <v>65</v>
      </c>
      <c r="E26">
        <v>92967464</v>
      </c>
      <c r="F26">
        <v>0</v>
      </c>
      <c r="G26">
        <v>0</v>
      </c>
      <c r="H26">
        <v>0</v>
      </c>
      <c r="I26">
        <v>0</v>
      </c>
      <c r="J26">
        <v>0</v>
      </c>
      <c r="K26">
        <v>92967464</v>
      </c>
      <c r="L26">
        <v>6448200</v>
      </c>
      <c r="M26">
        <v>20345600</v>
      </c>
      <c r="N26">
        <v>72621864</v>
      </c>
      <c r="O26">
        <v>6448200</v>
      </c>
      <c r="P26">
        <v>20345600</v>
      </c>
      <c r="Q26">
        <v>6448200</v>
      </c>
      <c r="R26">
        <v>20345600</v>
      </c>
      <c r="S26">
        <v>6370400</v>
      </c>
      <c r="T26">
        <v>13897400</v>
      </c>
      <c r="U26">
        <v>22</v>
      </c>
    </row>
    <row r="27" spans="1:21" x14ac:dyDescent="0.25">
      <c r="A27">
        <v>3</v>
      </c>
      <c r="B27">
        <v>2110202002</v>
      </c>
      <c r="C27" t="s">
        <v>66</v>
      </c>
      <c r="D27" t="s">
        <v>67</v>
      </c>
      <c r="E27">
        <v>62030448</v>
      </c>
      <c r="F27">
        <v>0</v>
      </c>
      <c r="G27">
        <v>0</v>
      </c>
      <c r="H27">
        <v>0</v>
      </c>
      <c r="I27">
        <v>0</v>
      </c>
      <c r="J27">
        <v>0</v>
      </c>
      <c r="K27">
        <v>62030448</v>
      </c>
      <c r="L27">
        <v>5372500</v>
      </c>
      <c r="M27">
        <v>15984400</v>
      </c>
      <c r="N27">
        <v>46046048</v>
      </c>
      <c r="O27">
        <v>5372500</v>
      </c>
      <c r="P27">
        <v>15984400</v>
      </c>
      <c r="Q27">
        <v>5372500</v>
      </c>
      <c r="R27">
        <v>15984400</v>
      </c>
      <c r="S27">
        <v>5274800</v>
      </c>
      <c r="T27">
        <v>10611900</v>
      </c>
      <c r="U27">
        <v>26</v>
      </c>
    </row>
    <row r="28" spans="1:21" x14ac:dyDescent="0.25">
      <c r="A28">
        <v>3</v>
      </c>
      <c r="B28">
        <v>2110202003</v>
      </c>
      <c r="C28" t="s">
        <v>68</v>
      </c>
      <c r="D28" t="s">
        <v>69</v>
      </c>
      <c r="E28">
        <v>54085587</v>
      </c>
      <c r="F28">
        <v>0</v>
      </c>
      <c r="G28">
        <v>0</v>
      </c>
      <c r="H28">
        <v>0</v>
      </c>
      <c r="I28">
        <v>0</v>
      </c>
      <c r="J28">
        <v>0</v>
      </c>
      <c r="K28">
        <v>54085587</v>
      </c>
      <c r="L28">
        <v>2338414</v>
      </c>
      <c r="M28">
        <v>2338414</v>
      </c>
      <c r="N28">
        <v>51747173</v>
      </c>
      <c r="O28">
        <v>2338414</v>
      </c>
      <c r="P28">
        <v>2338414</v>
      </c>
      <c r="Q28">
        <v>2338414</v>
      </c>
      <c r="R28">
        <v>2338414</v>
      </c>
      <c r="S28">
        <v>2338414</v>
      </c>
      <c r="T28">
        <v>2338414</v>
      </c>
      <c r="U28">
        <v>4</v>
      </c>
    </row>
    <row r="29" spans="1:21" x14ac:dyDescent="0.25">
      <c r="A29">
        <v>3</v>
      </c>
      <c r="B29">
        <v>2110202004</v>
      </c>
      <c r="C29" t="s">
        <v>70</v>
      </c>
      <c r="D29" t="s">
        <v>71</v>
      </c>
      <c r="E29">
        <v>28250581</v>
      </c>
      <c r="F29">
        <v>0</v>
      </c>
      <c r="G29">
        <v>0</v>
      </c>
      <c r="H29">
        <v>0</v>
      </c>
      <c r="I29">
        <v>0</v>
      </c>
      <c r="J29">
        <v>0</v>
      </c>
      <c r="K29">
        <v>28250581</v>
      </c>
      <c r="L29">
        <v>2513700</v>
      </c>
      <c r="M29">
        <v>7373100</v>
      </c>
      <c r="N29">
        <v>20877481</v>
      </c>
      <c r="O29">
        <v>2513700</v>
      </c>
      <c r="P29">
        <v>7373100</v>
      </c>
      <c r="Q29">
        <v>2513700</v>
      </c>
      <c r="R29">
        <v>7373100</v>
      </c>
      <c r="S29">
        <v>2416900</v>
      </c>
      <c r="T29">
        <v>4859400</v>
      </c>
      <c r="U29">
        <v>26</v>
      </c>
    </row>
    <row r="30" spans="1:21" x14ac:dyDescent="0.25">
      <c r="A30">
        <v>3</v>
      </c>
      <c r="B30">
        <v>2110202005</v>
      </c>
      <c r="C30" t="s">
        <v>72</v>
      </c>
      <c r="D30" t="s">
        <v>73</v>
      </c>
      <c r="E30">
        <v>3618871</v>
      </c>
      <c r="F30">
        <v>0</v>
      </c>
      <c r="G30">
        <v>0</v>
      </c>
      <c r="H30">
        <v>0</v>
      </c>
      <c r="I30">
        <v>0</v>
      </c>
      <c r="J30">
        <v>0</v>
      </c>
      <c r="K30">
        <v>3618871</v>
      </c>
      <c r="L30">
        <v>324500</v>
      </c>
      <c r="M30">
        <v>949600</v>
      </c>
      <c r="N30">
        <v>2669271</v>
      </c>
      <c r="O30">
        <v>324500</v>
      </c>
      <c r="P30">
        <v>949600</v>
      </c>
      <c r="Q30">
        <v>324500</v>
      </c>
      <c r="R30">
        <v>949600</v>
      </c>
      <c r="S30">
        <v>307500</v>
      </c>
      <c r="T30">
        <v>625100</v>
      </c>
      <c r="U30">
        <v>26</v>
      </c>
    </row>
    <row r="31" spans="1:21" x14ac:dyDescent="0.25">
      <c r="A31">
        <v>3</v>
      </c>
      <c r="B31">
        <v>2110202006</v>
      </c>
      <c r="C31" t="s">
        <v>74</v>
      </c>
      <c r="D31" t="s">
        <v>75</v>
      </c>
      <c r="E31">
        <v>21189343</v>
      </c>
      <c r="F31">
        <v>0</v>
      </c>
      <c r="G31">
        <v>0</v>
      </c>
      <c r="H31">
        <v>0</v>
      </c>
      <c r="I31">
        <v>0</v>
      </c>
      <c r="J31">
        <v>0</v>
      </c>
      <c r="K31">
        <v>21189343</v>
      </c>
      <c r="L31">
        <v>1885400</v>
      </c>
      <c r="M31">
        <v>5530500</v>
      </c>
      <c r="N31">
        <v>15658843</v>
      </c>
      <c r="O31">
        <v>1885400</v>
      </c>
      <c r="P31">
        <v>5530500</v>
      </c>
      <c r="Q31">
        <v>1885400</v>
      </c>
      <c r="R31">
        <v>5530500</v>
      </c>
      <c r="S31">
        <v>1812900</v>
      </c>
      <c r="T31">
        <v>3645100</v>
      </c>
      <c r="U31">
        <v>26</v>
      </c>
    </row>
    <row r="32" spans="1:21" x14ac:dyDescent="0.25">
      <c r="A32">
        <v>3</v>
      </c>
      <c r="B32">
        <v>2110202007</v>
      </c>
      <c r="C32" t="s">
        <v>76</v>
      </c>
      <c r="D32" t="s">
        <v>77</v>
      </c>
      <c r="E32">
        <v>3539434</v>
      </c>
      <c r="F32">
        <v>0</v>
      </c>
      <c r="G32">
        <v>0</v>
      </c>
      <c r="H32">
        <v>0</v>
      </c>
      <c r="I32">
        <v>0</v>
      </c>
      <c r="J32">
        <v>0</v>
      </c>
      <c r="K32">
        <v>3539434</v>
      </c>
      <c r="L32">
        <v>314800</v>
      </c>
      <c r="M32">
        <v>923300</v>
      </c>
      <c r="N32">
        <v>2616134</v>
      </c>
      <c r="O32">
        <v>314800</v>
      </c>
      <c r="P32">
        <v>923300</v>
      </c>
      <c r="Q32">
        <v>314800</v>
      </c>
      <c r="R32">
        <v>923300</v>
      </c>
      <c r="S32">
        <v>302600</v>
      </c>
      <c r="T32">
        <v>608500</v>
      </c>
      <c r="U32">
        <v>26</v>
      </c>
    </row>
    <row r="33" spans="1:21" x14ac:dyDescent="0.25">
      <c r="A33">
        <v>3</v>
      </c>
      <c r="B33">
        <v>2110202008</v>
      </c>
      <c r="C33" t="s">
        <v>78</v>
      </c>
      <c r="D33" t="s">
        <v>79</v>
      </c>
      <c r="E33">
        <v>3539434</v>
      </c>
      <c r="F33">
        <v>0</v>
      </c>
      <c r="G33">
        <v>0</v>
      </c>
      <c r="H33">
        <v>0</v>
      </c>
      <c r="I33">
        <v>0</v>
      </c>
      <c r="J33">
        <v>0</v>
      </c>
      <c r="K33">
        <v>3539434</v>
      </c>
      <c r="L33">
        <v>314800</v>
      </c>
      <c r="M33">
        <v>923300</v>
      </c>
      <c r="N33">
        <v>2616134</v>
      </c>
      <c r="O33">
        <v>314800</v>
      </c>
      <c r="P33">
        <v>923300</v>
      </c>
      <c r="Q33">
        <v>314800</v>
      </c>
      <c r="R33">
        <v>923300</v>
      </c>
      <c r="S33">
        <v>302600</v>
      </c>
      <c r="T33">
        <v>608500</v>
      </c>
      <c r="U33">
        <v>26</v>
      </c>
    </row>
    <row r="34" spans="1:21" x14ac:dyDescent="0.25">
      <c r="A34">
        <v>3</v>
      </c>
      <c r="B34">
        <v>2110202009</v>
      </c>
      <c r="C34" t="s">
        <v>80</v>
      </c>
      <c r="D34" t="s">
        <v>81</v>
      </c>
      <c r="E34">
        <v>7067504</v>
      </c>
      <c r="F34">
        <v>0</v>
      </c>
      <c r="G34">
        <v>0</v>
      </c>
      <c r="H34">
        <v>0</v>
      </c>
      <c r="I34">
        <v>0</v>
      </c>
      <c r="J34">
        <v>0</v>
      </c>
      <c r="K34">
        <v>7067504</v>
      </c>
      <c r="L34">
        <v>628800</v>
      </c>
      <c r="M34">
        <v>1844500</v>
      </c>
      <c r="N34">
        <v>5223004</v>
      </c>
      <c r="O34">
        <v>628800</v>
      </c>
      <c r="P34">
        <v>1844500</v>
      </c>
      <c r="Q34">
        <v>628800</v>
      </c>
      <c r="R34">
        <v>1844500</v>
      </c>
      <c r="S34">
        <v>604700</v>
      </c>
      <c r="T34">
        <v>1215700</v>
      </c>
      <c r="U34">
        <v>26</v>
      </c>
    </row>
    <row r="35" spans="1:21" x14ac:dyDescent="0.25">
      <c r="A35">
        <v>3</v>
      </c>
      <c r="B35">
        <v>212</v>
      </c>
      <c r="C35" t="s">
        <v>82</v>
      </c>
      <c r="D35" t="s">
        <v>83</v>
      </c>
      <c r="E35">
        <v>1288476476</v>
      </c>
      <c r="F35">
        <v>0</v>
      </c>
      <c r="G35">
        <v>0</v>
      </c>
      <c r="H35">
        <v>0</v>
      </c>
      <c r="I35">
        <v>0</v>
      </c>
      <c r="J35">
        <v>0</v>
      </c>
      <c r="K35">
        <v>1288476476</v>
      </c>
      <c r="L35">
        <v>21029962</v>
      </c>
      <c r="M35">
        <v>544270672</v>
      </c>
      <c r="N35">
        <v>744205804</v>
      </c>
      <c r="O35">
        <v>375879262</v>
      </c>
      <c r="P35">
        <v>526731966</v>
      </c>
      <c r="Q35">
        <v>125279262</v>
      </c>
      <c r="R35">
        <v>189231966</v>
      </c>
      <c r="S35">
        <v>136748224</v>
      </c>
      <c r="T35">
        <v>185881966</v>
      </c>
      <c r="U35">
        <v>41</v>
      </c>
    </row>
    <row r="36" spans="1:21" x14ac:dyDescent="0.25">
      <c r="A36">
        <v>5</v>
      </c>
      <c r="B36">
        <v>21201</v>
      </c>
      <c r="C36" t="s">
        <v>84</v>
      </c>
      <c r="D36" t="s">
        <v>85</v>
      </c>
      <c r="E36">
        <v>24000000</v>
      </c>
      <c r="F36">
        <v>0</v>
      </c>
      <c r="G36">
        <v>0</v>
      </c>
      <c r="H36">
        <v>0</v>
      </c>
      <c r="I36">
        <v>0</v>
      </c>
      <c r="J36">
        <v>0</v>
      </c>
      <c r="K36">
        <v>24000000</v>
      </c>
      <c r="L36">
        <v>0</v>
      </c>
      <c r="M36">
        <v>0</v>
      </c>
      <c r="N36">
        <v>24000000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25">
      <c r="A37">
        <v>7</v>
      </c>
      <c r="B37">
        <v>2120101</v>
      </c>
      <c r="C37" t="s">
        <v>86</v>
      </c>
      <c r="D37" t="s">
        <v>87</v>
      </c>
      <c r="E37">
        <v>24000000</v>
      </c>
      <c r="F37">
        <v>0</v>
      </c>
      <c r="G37">
        <v>0</v>
      </c>
      <c r="H37">
        <v>0</v>
      </c>
      <c r="I37">
        <v>0</v>
      </c>
      <c r="J37">
        <v>0</v>
      </c>
      <c r="K37">
        <v>24000000</v>
      </c>
      <c r="L37">
        <v>0</v>
      </c>
      <c r="M37">
        <v>0</v>
      </c>
      <c r="N37">
        <v>24000000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25">
      <c r="A38">
        <v>0</v>
      </c>
      <c r="B38">
        <v>2120101003</v>
      </c>
      <c r="C38" t="s">
        <v>88</v>
      </c>
      <c r="D38" t="s">
        <v>89</v>
      </c>
      <c r="E38">
        <v>24000000</v>
      </c>
      <c r="F38">
        <v>0</v>
      </c>
      <c r="G38">
        <v>0</v>
      </c>
      <c r="H38">
        <v>0</v>
      </c>
      <c r="I38">
        <v>0</v>
      </c>
      <c r="J38">
        <v>0</v>
      </c>
      <c r="K38">
        <v>24000000</v>
      </c>
      <c r="L38">
        <v>0</v>
      </c>
      <c r="M38">
        <v>0</v>
      </c>
      <c r="N38">
        <v>24000000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25">
      <c r="A39">
        <v>2</v>
      </c>
      <c r="B39">
        <v>212010100303</v>
      </c>
      <c r="C39" t="s">
        <v>90</v>
      </c>
      <c r="D39" t="s">
        <v>91</v>
      </c>
      <c r="E39">
        <v>24000000</v>
      </c>
      <c r="F39">
        <v>0</v>
      </c>
      <c r="G39">
        <v>0</v>
      </c>
      <c r="H39">
        <v>0</v>
      </c>
      <c r="I39">
        <v>0</v>
      </c>
      <c r="J39">
        <v>0</v>
      </c>
      <c r="K39">
        <v>24000000</v>
      </c>
      <c r="L39">
        <v>0</v>
      </c>
      <c r="M39">
        <v>0</v>
      </c>
      <c r="N39">
        <v>24000000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25">
      <c r="A40">
        <v>3</v>
      </c>
      <c r="B40">
        <v>21201010030302</v>
      </c>
      <c r="C40" t="s">
        <v>92</v>
      </c>
      <c r="D40" t="s">
        <v>93</v>
      </c>
      <c r="E40">
        <v>24000000</v>
      </c>
      <c r="F40">
        <v>0</v>
      </c>
      <c r="G40">
        <v>0</v>
      </c>
      <c r="H40">
        <v>0</v>
      </c>
      <c r="I40">
        <v>0</v>
      </c>
      <c r="J40">
        <v>0</v>
      </c>
      <c r="K40">
        <v>24000000</v>
      </c>
      <c r="L40">
        <v>0</v>
      </c>
      <c r="M40">
        <v>0</v>
      </c>
      <c r="N40">
        <v>24000000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25">
      <c r="A41">
        <v>5</v>
      </c>
      <c r="B41">
        <v>21202</v>
      </c>
      <c r="C41" t="s">
        <v>94</v>
      </c>
      <c r="D41" t="s">
        <v>95</v>
      </c>
      <c r="E41">
        <v>1264476476</v>
      </c>
      <c r="F41">
        <v>0</v>
      </c>
      <c r="G41">
        <v>0</v>
      </c>
      <c r="H41">
        <v>0</v>
      </c>
      <c r="I41">
        <v>0</v>
      </c>
      <c r="J41">
        <v>0</v>
      </c>
      <c r="K41">
        <v>1264476476</v>
      </c>
      <c r="L41">
        <v>21029962</v>
      </c>
      <c r="M41">
        <v>544270672</v>
      </c>
      <c r="N41">
        <v>720205804</v>
      </c>
      <c r="O41">
        <v>375879262</v>
      </c>
      <c r="P41">
        <v>526731966</v>
      </c>
      <c r="Q41">
        <v>125279262</v>
      </c>
      <c r="R41">
        <v>189231966</v>
      </c>
      <c r="S41">
        <v>136748224</v>
      </c>
      <c r="T41">
        <v>185881966</v>
      </c>
      <c r="U41">
        <v>42</v>
      </c>
    </row>
    <row r="42" spans="1:21" x14ac:dyDescent="0.25">
      <c r="A42">
        <v>7</v>
      </c>
      <c r="B42">
        <v>2120201</v>
      </c>
      <c r="C42" t="s">
        <v>96</v>
      </c>
      <c r="D42" t="s">
        <v>97</v>
      </c>
      <c r="E42">
        <v>59950000</v>
      </c>
      <c r="F42">
        <v>0</v>
      </c>
      <c r="G42">
        <v>0</v>
      </c>
      <c r="H42">
        <v>0</v>
      </c>
      <c r="I42">
        <v>0</v>
      </c>
      <c r="J42">
        <v>0</v>
      </c>
      <c r="K42">
        <v>59950000</v>
      </c>
      <c r="L42">
        <v>7500000</v>
      </c>
      <c r="M42">
        <v>32199468</v>
      </c>
      <c r="N42">
        <v>27750532</v>
      </c>
      <c r="O42">
        <v>13999300</v>
      </c>
      <c r="P42">
        <v>14698768</v>
      </c>
      <c r="Q42">
        <v>13999300</v>
      </c>
      <c r="R42">
        <v>14698768</v>
      </c>
      <c r="S42">
        <v>14348768</v>
      </c>
      <c r="T42">
        <v>14698768</v>
      </c>
      <c r="U42">
        <v>25</v>
      </c>
    </row>
    <row r="43" spans="1:21" x14ac:dyDescent="0.25">
      <c r="A43">
        <v>3</v>
      </c>
      <c r="B43">
        <v>2120201002</v>
      </c>
      <c r="C43" t="s">
        <v>98</v>
      </c>
      <c r="D43" t="s">
        <v>99</v>
      </c>
      <c r="E43">
        <v>7500000</v>
      </c>
      <c r="F43">
        <v>0</v>
      </c>
      <c r="G43">
        <v>0</v>
      </c>
      <c r="H43">
        <v>0</v>
      </c>
      <c r="I43">
        <v>0</v>
      </c>
      <c r="J43">
        <v>0</v>
      </c>
      <c r="K43">
        <v>7500000</v>
      </c>
      <c r="L43">
        <v>0</v>
      </c>
      <c r="M43">
        <v>0</v>
      </c>
      <c r="N43">
        <v>7500000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25">
      <c r="A44">
        <v>3</v>
      </c>
      <c r="B44">
        <v>2120201003</v>
      </c>
      <c r="C44" t="s">
        <v>100</v>
      </c>
      <c r="D44" t="s">
        <v>101</v>
      </c>
      <c r="E44">
        <v>42450000</v>
      </c>
      <c r="F44">
        <v>0</v>
      </c>
      <c r="G44">
        <v>0</v>
      </c>
      <c r="H44">
        <v>0</v>
      </c>
      <c r="I44">
        <v>0</v>
      </c>
      <c r="J44">
        <v>0</v>
      </c>
      <c r="K44">
        <v>42450000</v>
      </c>
      <c r="L44">
        <v>0</v>
      </c>
      <c r="M44">
        <v>24699468</v>
      </c>
      <c r="N44">
        <v>17750532</v>
      </c>
      <c r="O44">
        <v>13999300</v>
      </c>
      <c r="P44">
        <v>14698768</v>
      </c>
      <c r="Q44">
        <v>13999300</v>
      </c>
      <c r="R44">
        <v>14698768</v>
      </c>
      <c r="S44">
        <v>14348768</v>
      </c>
      <c r="T44">
        <v>14698768</v>
      </c>
      <c r="U44">
        <v>35</v>
      </c>
    </row>
    <row r="45" spans="1:21" x14ac:dyDescent="0.25">
      <c r="A45">
        <v>3</v>
      </c>
      <c r="B45">
        <v>2120201004</v>
      </c>
      <c r="C45" t="s">
        <v>102</v>
      </c>
      <c r="D45" t="s">
        <v>103</v>
      </c>
      <c r="E45">
        <v>10000000</v>
      </c>
      <c r="F45">
        <v>0</v>
      </c>
      <c r="G45">
        <v>0</v>
      </c>
      <c r="H45">
        <v>0</v>
      </c>
      <c r="I45">
        <v>0</v>
      </c>
      <c r="J45">
        <v>0</v>
      </c>
      <c r="K45">
        <v>10000000</v>
      </c>
      <c r="L45">
        <v>7500000</v>
      </c>
      <c r="M45">
        <v>7500000</v>
      </c>
      <c r="N45">
        <v>2500000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25">
      <c r="A46">
        <v>7</v>
      </c>
      <c r="B46">
        <v>2120202</v>
      </c>
      <c r="C46" t="s">
        <v>104</v>
      </c>
      <c r="D46" t="s">
        <v>105</v>
      </c>
      <c r="E46">
        <v>1204526476</v>
      </c>
      <c r="F46">
        <v>0</v>
      </c>
      <c r="G46">
        <v>0</v>
      </c>
      <c r="H46">
        <v>0</v>
      </c>
      <c r="I46">
        <v>0</v>
      </c>
      <c r="J46">
        <v>0</v>
      </c>
      <c r="K46">
        <v>1204526476</v>
      </c>
      <c r="L46">
        <v>13529962</v>
      </c>
      <c r="M46">
        <v>512071204</v>
      </c>
      <c r="N46">
        <v>692455272</v>
      </c>
      <c r="O46">
        <v>361879962</v>
      </c>
      <c r="P46">
        <v>512033198</v>
      </c>
      <c r="Q46">
        <v>111279962</v>
      </c>
      <c r="R46">
        <v>174533198</v>
      </c>
      <c r="S46">
        <v>122399456</v>
      </c>
      <c r="T46">
        <v>171183198</v>
      </c>
      <c r="U46">
        <v>43</v>
      </c>
    </row>
    <row r="47" spans="1:21" x14ac:dyDescent="0.25">
      <c r="A47">
        <v>3</v>
      </c>
      <c r="B47">
        <v>2120202006</v>
      </c>
      <c r="C47" t="s">
        <v>106</v>
      </c>
      <c r="D47" t="s">
        <v>107</v>
      </c>
      <c r="E47">
        <v>39000000</v>
      </c>
      <c r="F47">
        <v>0</v>
      </c>
      <c r="G47">
        <v>0</v>
      </c>
      <c r="H47">
        <v>0</v>
      </c>
      <c r="I47">
        <v>0</v>
      </c>
      <c r="J47">
        <v>0</v>
      </c>
      <c r="K47">
        <v>39000000</v>
      </c>
      <c r="L47">
        <v>4029962</v>
      </c>
      <c r="M47">
        <v>14324704</v>
      </c>
      <c r="N47">
        <v>24675296</v>
      </c>
      <c r="O47">
        <v>4029962</v>
      </c>
      <c r="P47">
        <v>14324704</v>
      </c>
      <c r="Q47">
        <v>4029962</v>
      </c>
      <c r="R47">
        <v>14324704</v>
      </c>
      <c r="S47">
        <v>4260962</v>
      </c>
      <c r="T47">
        <v>14324704</v>
      </c>
      <c r="U47">
        <v>37</v>
      </c>
    </row>
    <row r="48" spans="1:21" x14ac:dyDescent="0.25">
      <c r="A48">
        <v>3</v>
      </c>
      <c r="B48">
        <v>2120202007</v>
      </c>
      <c r="C48" t="s">
        <v>108</v>
      </c>
      <c r="D48" t="s">
        <v>109</v>
      </c>
      <c r="E48">
        <v>15000000</v>
      </c>
      <c r="F48">
        <v>0</v>
      </c>
      <c r="G48">
        <v>0</v>
      </c>
      <c r="H48">
        <v>0</v>
      </c>
      <c r="I48">
        <v>0</v>
      </c>
      <c r="J48">
        <v>0</v>
      </c>
      <c r="K48">
        <v>15000000</v>
      </c>
      <c r="L48">
        <v>0</v>
      </c>
      <c r="M48">
        <v>13500000</v>
      </c>
      <c r="N48">
        <v>1500000</v>
      </c>
      <c r="O48">
        <v>0</v>
      </c>
      <c r="P48">
        <v>13461994</v>
      </c>
      <c r="Q48">
        <v>0</v>
      </c>
      <c r="R48">
        <v>13461994</v>
      </c>
      <c r="S48">
        <v>13461994</v>
      </c>
      <c r="T48">
        <v>13461994</v>
      </c>
      <c r="U48">
        <v>90</v>
      </c>
    </row>
    <row r="49" spans="1:21" x14ac:dyDescent="0.25">
      <c r="A49">
        <v>3</v>
      </c>
      <c r="B49">
        <v>2120202008</v>
      </c>
      <c r="C49" t="s">
        <v>110</v>
      </c>
      <c r="D49" t="s">
        <v>111</v>
      </c>
      <c r="E49">
        <v>1140526476</v>
      </c>
      <c r="F49">
        <v>0</v>
      </c>
      <c r="G49">
        <v>0</v>
      </c>
      <c r="H49">
        <v>0</v>
      </c>
      <c r="I49">
        <v>0</v>
      </c>
      <c r="J49">
        <v>0</v>
      </c>
      <c r="K49">
        <v>1140526476</v>
      </c>
      <c r="L49">
        <v>9500000</v>
      </c>
      <c r="M49">
        <v>484246500</v>
      </c>
      <c r="N49">
        <v>656279976</v>
      </c>
      <c r="O49">
        <v>357850000</v>
      </c>
      <c r="P49">
        <v>484246500</v>
      </c>
      <c r="Q49">
        <v>107250000</v>
      </c>
      <c r="R49">
        <v>146746500</v>
      </c>
      <c r="S49">
        <v>104676500</v>
      </c>
      <c r="T49">
        <v>143396500</v>
      </c>
      <c r="U49">
        <v>42</v>
      </c>
    </row>
    <row r="50" spans="1:21" x14ac:dyDescent="0.25">
      <c r="A50">
        <v>3</v>
      </c>
      <c r="B50">
        <v>2120202009</v>
      </c>
      <c r="C50" t="s">
        <v>112</v>
      </c>
      <c r="D50" t="s">
        <v>113</v>
      </c>
      <c r="E50">
        <v>10000000</v>
      </c>
      <c r="F50">
        <v>0</v>
      </c>
      <c r="G50">
        <v>0</v>
      </c>
      <c r="H50">
        <v>0</v>
      </c>
      <c r="I50">
        <v>0</v>
      </c>
      <c r="J50">
        <v>0</v>
      </c>
      <c r="K50">
        <v>10000000</v>
      </c>
      <c r="L50">
        <v>0</v>
      </c>
      <c r="M50">
        <v>0</v>
      </c>
      <c r="N50">
        <v>10000000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25">
      <c r="A51">
        <v>3</v>
      </c>
      <c r="B51">
        <v>217</v>
      </c>
      <c r="C51" t="s">
        <v>114</v>
      </c>
      <c r="D51" t="s">
        <v>115</v>
      </c>
      <c r="E51">
        <v>123064304</v>
      </c>
      <c r="F51">
        <v>0</v>
      </c>
      <c r="G51">
        <v>0</v>
      </c>
      <c r="H51">
        <v>0</v>
      </c>
      <c r="I51">
        <v>0</v>
      </c>
      <c r="J51">
        <v>0</v>
      </c>
      <c r="K51">
        <v>123064304</v>
      </c>
      <c r="L51">
        <v>0</v>
      </c>
      <c r="M51">
        <v>121065374</v>
      </c>
      <c r="N51">
        <v>1998930</v>
      </c>
      <c r="O51">
        <v>0</v>
      </c>
      <c r="P51">
        <v>121065374</v>
      </c>
      <c r="Q51">
        <v>0</v>
      </c>
      <c r="R51">
        <v>121065374</v>
      </c>
      <c r="S51">
        <v>58632828</v>
      </c>
      <c r="T51">
        <v>121065374</v>
      </c>
      <c r="U51">
        <v>98</v>
      </c>
    </row>
    <row r="52" spans="1:21" x14ac:dyDescent="0.25">
      <c r="A52">
        <v>5</v>
      </c>
      <c r="B52">
        <v>21706</v>
      </c>
      <c r="C52" t="s">
        <v>116</v>
      </c>
      <c r="D52" t="s">
        <v>117</v>
      </c>
      <c r="E52">
        <v>123064304</v>
      </c>
      <c r="F52">
        <v>0</v>
      </c>
      <c r="G52">
        <v>0</v>
      </c>
      <c r="H52">
        <v>0</v>
      </c>
      <c r="I52">
        <v>0</v>
      </c>
      <c r="J52">
        <v>0</v>
      </c>
      <c r="K52">
        <v>123064304</v>
      </c>
      <c r="L52">
        <v>0</v>
      </c>
      <c r="M52">
        <v>121065374</v>
      </c>
      <c r="N52">
        <v>1998930</v>
      </c>
      <c r="O52">
        <v>0</v>
      </c>
      <c r="P52">
        <v>121065374</v>
      </c>
      <c r="Q52">
        <v>0</v>
      </c>
      <c r="R52">
        <v>121065374</v>
      </c>
      <c r="S52">
        <v>58632828</v>
      </c>
      <c r="T52">
        <v>121065374</v>
      </c>
      <c r="U52">
        <v>98</v>
      </c>
    </row>
    <row r="53" spans="1:21" x14ac:dyDescent="0.25">
      <c r="A53">
        <v>3</v>
      </c>
      <c r="B53">
        <v>2170601</v>
      </c>
      <c r="C53" t="s">
        <v>118</v>
      </c>
      <c r="D53" t="s">
        <v>119</v>
      </c>
      <c r="E53">
        <v>118064304</v>
      </c>
      <c r="F53">
        <v>0</v>
      </c>
      <c r="G53">
        <v>0</v>
      </c>
      <c r="H53">
        <v>0</v>
      </c>
      <c r="I53">
        <v>0</v>
      </c>
      <c r="J53">
        <v>0</v>
      </c>
      <c r="K53">
        <v>118064304</v>
      </c>
      <c r="L53">
        <v>0</v>
      </c>
      <c r="M53">
        <v>116065374</v>
      </c>
      <c r="N53">
        <v>1998930</v>
      </c>
      <c r="O53">
        <v>0</v>
      </c>
      <c r="P53">
        <v>116065374</v>
      </c>
      <c r="Q53">
        <v>0</v>
      </c>
      <c r="R53">
        <v>116065374</v>
      </c>
      <c r="S53">
        <v>53632828</v>
      </c>
      <c r="T53">
        <v>116065374</v>
      </c>
      <c r="U53">
        <v>98</v>
      </c>
    </row>
    <row r="54" spans="1:21" x14ac:dyDescent="0.25">
      <c r="A54">
        <v>3</v>
      </c>
      <c r="B54">
        <v>2170602</v>
      </c>
      <c r="C54" t="s">
        <v>120</v>
      </c>
      <c r="D54" t="s">
        <v>121</v>
      </c>
      <c r="E54">
        <v>5000000</v>
      </c>
      <c r="F54">
        <v>0</v>
      </c>
      <c r="G54">
        <v>0</v>
      </c>
      <c r="H54">
        <v>0</v>
      </c>
      <c r="I54">
        <v>0</v>
      </c>
      <c r="J54">
        <v>0</v>
      </c>
      <c r="K54">
        <v>5000000</v>
      </c>
      <c r="L54">
        <v>0</v>
      </c>
      <c r="M54">
        <v>5000000</v>
      </c>
      <c r="N54">
        <v>0</v>
      </c>
      <c r="O54">
        <v>0</v>
      </c>
      <c r="P54">
        <v>5000000</v>
      </c>
      <c r="Q54">
        <v>0</v>
      </c>
      <c r="R54">
        <v>5000000</v>
      </c>
      <c r="S54">
        <v>5000000</v>
      </c>
      <c r="T54">
        <v>5000000</v>
      </c>
      <c r="U54">
        <v>100</v>
      </c>
    </row>
    <row r="55" spans="1:21" x14ac:dyDescent="0.25">
      <c r="A55">
        <v>3</v>
      </c>
      <c r="B55">
        <v>2170603</v>
      </c>
      <c r="C55" t="s">
        <v>122</v>
      </c>
      <c r="D55" t="s">
        <v>123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25">
      <c r="A56">
        <v>3</v>
      </c>
      <c r="B56">
        <v>2170606</v>
      </c>
      <c r="C56" t="s">
        <v>124</v>
      </c>
      <c r="D56" t="s">
        <v>125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</sheetData>
  <pageMargins left="0.95" right="0.7" top="0.75" bottom="0.75" header="0.3" footer="0.3"/>
  <pageSetup paperSize="5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A2" sqref="A2:L18"/>
    </sheetView>
  </sheetViews>
  <sheetFormatPr baseColWidth="10" defaultRowHeight="15" x14ac:dyDescent="0.25"/>
  <cols>
    <col min="1" max="1" width="12.5703125" customWidth="1"/>
    <col min="2" max="2" width="15.140625" customWidth="1"/>
    <col min="3" max="3" width="31.5703125" customWidth="1"/>
    <col min="4" max="4" width="11.42578125" customWidth="1"/>
    <col min="5" max="5" width="10.7109375" hidden="1" customWidth="1"/>
    <col min="6" max="6" width="12.28515625" hidden="1" customWidth="1"/>
    <col min="7" max="7" width="11.140625" bestFit="1" customWidth="1"/>
    <col min="8" max="8" width="16.140625" customWidth="1"/>
    <col min="9" max="9" width="14.140625" bestFit="1" customWidth="1"/>
    <col min="10" max="10" width="15.140625" customWidth="1"/>
    <col min="11" max="11" width="9" customWidth="1"/>
    <col min="12" max="12" width="7.7109375" customWidth="1"/>
  </cols>
  <sheetData>
    <row r="1" spans="1:12" x14ac:dyDescent="0.25">
      <c r="D1" s="10"/>
      <c r="E1" s="10"/>
      <c r="F1" s="10"/>
      <c r="G1" s="10"/>
    </row>
    <row r="2" spans="1:12" x14ac:dyDescent="0.25">
      <c r="A2" t="s">
        <v>127</v>
      </c>
      <c r="B2" t="s">
        <v>128</v>
      </c>
      <c r="C2" t="s">
        <v>129</v>
      </c>
      <c r="D2" s="10"/>
      <c r="E2" s="10"/>
      <c r="F2" s="10"/>
      <c r="G2" s="10"/>
      <c r="H2" t="s">
        <v>131</v>
      </c>
      <c r="I2" t="s">
        <v>131</v>
      </c>
      <c r="J2" t="s">
        <v>131</v>
      </c>
      <c r="K2" t="s">
        <v>131</v>
      </c>
      <c r="L2" t="s">
        <v>138</v>
      </c>
    </row>
    <row r="3" spans="1:12" x14ac:dyDescent="0.25">
      <c r="A3" t="s">
        <v>127</v>
      </c>
      <c r="B3" t="s">
        <v>128</v>
      </c>
      <c r="C3" t="s">
        <v>129</v>
      </c>
      <c r="D3" s="11"/>
      <c r="E3" s="11"/>
      <c r="F3" s="11"/>
      <c r="H3" t="s">
        <v>131</v>
      </c>
      <c r="I3" t="s">
        <v>131</v>
      </c>
      <c r="J3" t="s">
        <v>131</v>
      </c>
      <c r="K3" t="s">
        <v>131</v>
      </c>
      <c r="L3" t="s">
        <v>139</v>
      </c>
    </row>
    <row r="4" spans="1:12" x14ac:dyDescent="0.25">
      <c r="A4" s="3" t="s">
        <v>1</v>
      </c>
      <c r="B4" s="3" t="s">
        <v>137</v>
      </c>
      <c r="C4" s="3" t="s">
        <v>3</v>
      </c>
      <c r="D4" s="3" t="s">
        <v>140</v>
      </c>
      <c r="E4" s="3" t="s">
        <v>141</v>
      </c>
      <c r="F4" s="3" t="s">
        <v>6</v>
      </c>
      <c r="G4" s="3" t="s">
        <v>10</v>
      </c>
      <c r="H4" s="3" t="s">
        <v>142</v>
      </c>
      <c r="I4" s="3" t="s">
        <v>143</v>
      </c>
      <c r="J4" s="3" t="s">
        <v>144</v>
      </c>
      <c r="K4" s="3" t="s">
        <v>145</v>
      </c>
    </row>
    <row r="5" spans="1:12" x14ac:dyDescent="0.25">
      <c r="A5" s="3">
        <v>1</v>
      </c>
      <c r="B5" s="18">
        <v>1</v>
      </c>
      <c r="C5" s="3" t="s">
        <v>146</v>
      </c>
      <c r="D5" s="3">
        <f>+D6</f>
        <v>4244727849</v>
      </c>
      <c r="E5" s="3">
        <v>0</v>
      </c>
      <c r="F5" s="3">
        <v>0</v>
      </c>
      <c r="G5" s="3">
        <f>+D5+E5-F5</f>
        <v>4244727849</v>
      </c>
      <c r="H5" s="3">
        <f>+H6</f>
        <v>220886240</v>
      </c>
      <c r="I5" s="3">
        <f>+I6</f>
        <v>730095550</v>
      </c>
      <c r="J5" s="3">
        <f>+J6</f>
        <v>-3514632299</v>
      </c>
      <c r="K5" s="3">
        <v>17.2</v>
      </c>
    </row>
    <row r="6" spans="1:12" x14ac:dyDescent="0.25">
      <c r="A6">
        <v>11</v>
      </c>
      <c r="B6" t="s">
        <v>147</v>
      </c>
      <c r="C6" t="s">
        <v>148</v>
      </c>
      <c r="D6">
        <f>+D7</f>
        <v>4244727849</v>
      </c>
      <c r="E6">
        <v>0</v>
      </c>
      <c r="F6">
        <v>0</v>
      </c>
      <c r="G6">
        <v>4244727849</v>
      </c>
      <c r="H6">
        <f>+H7</f>
        <v>220886240</v>
      </c>
      <c r="I6">
        <f>+I7</f>
        <v>730095550</v>
      </c>
      <c r="J6">
        <f>+J7</f>
        <v>-3514632299</v>
      </c>
      <c r="K6">
        <v>17.2</v>
      </c>
    </row>
    <row r="7" spans="1:12" x14ac:dyDescent="0.25">
      <c r="A7">
        <v>1102</v>
      </c>
      <c r="B7" t="s">
        <v>149</v>
      </c>
      <c r="C7" t="s">
        <v>150</v>
      </c>
      <c r="D7">
        <f>+D8</f>
        <v>4244727849</v>
      </c>
      <c r="E7">
        <v>0</v>
      </c>
      <c r="F7">
        <v>0</v>
      </c>
      <c r="G7">
        <v>4244727849</v>
      </c>
      <c r="H7">
        <f>+H8</f>
        <v>220886240</v>
      </c>
      <c r="I7">
        <f>+I8</f>
        <v>730095550</v>
      </c>
      <c r="J7">
        <f>+J8</f>
        <v>-3514632299</v>
      </c>
      <c r="K7">
        <v>17.2</v>
      </c>
    </row>
    <row r="8" spans="1:12" x14ac:dyDescent="0.25">
      <c r="A8">
        <v>110206</v>
      </c>
      <c r="B8" t="s">
        <v>151</v>
      </c>
      <c r="C8" t="s">
        <v>152</v>
      </c>
      <c r="D8">
        <f>+D9</f>
        <v>4244727849</v>
      </c>
      <c r="E8">
        <v>0</v>
      </c>
      <c r="F8">
        <v>0</v>
      </c>
      <c r="G8">
        <v>4244727849</v>
      </c>
      <c r="H8">
        <f>+H9</f>
        <v>220886240</v>
      </c>
      <c r="I8">
        <f>+I9</f>
        <v>730095550</v>
      </c>
      <c r="J8">
        <f>+J9</f>
        <v>-3514632299</v>
      </c>
      <c r="K8">
        <v>17.2</v>
      </c>
    </row>
    <row r="9" spans="1:12" x14ac:dyDescent="0.25">
      <c r="A9">
        <v>110206006</v>
      </c>
      <c r="B9" t="s">
        <v>153</v>
      </c>
      <c r="C9" t="s">
        <v>154</v>
      </c>
      <c r="D9">
        <f>+D10</f>
        <v>4244727849</v>
      </c>
      <c r="E9">
        <v>0</v>
      </c>
      <c r="F9">
        <v>0</v>
      </c>
      <c r="G9">
        <v>4244727849</v>
      </c>
      <c r="H9">
        <f>+H10</f>
        <v>220886240</v>
      </c>
      <c r="I9">
        <f>+I10</f>
        <v>730095550</v>
      </c>
      <c r="J9">
        <f>+J10</f>
        <v>-3514632299</v>
      </c>
      <c r="K9">
        <v>17.2</v>
      </c>
    </row>
    <row r="10" spans="1:12" x14ac:dyDescent="0.25">
      <c r="A10">
        <v>11020600606</v>
      </c>
      <c r="B10" t="s">
        <v>155</v>
      </c>
      <c r="C10" t="s">
        <v>156</v>
      </c>
      <c r="D10">
        <v>4244727849</v>
      </c>
      <c r="E10">
        <v>0</v>
      </c>
      <c r="F10">
        <v>0</v>
      </c>
      <c r="G10">
        <f>+D10+E10-F10</f>
        <v>4244727849</v>
      </c>
      <c r="H10">
        <v>220886240</v>
      </c>
      <c r="I10">
        <f>220886240+67436830+220886240+H10</f>
        <v>730095550</v>
      </c>
      <c r="J10">
        <f>+I10-G10</f>
        <v>-3514632299</v>
      </c>
      <c r="K10">
        <v>17.2</v>
      </c>
    </row>
    <row r="16" spans="1:12" x14ac:dyDescent="0.25">
      <c r="D16" s="3" t="s">
        <v>157</v>
      </c>
      <c r="E16" s="3"/>
      <c r="F16" s="3"/>
      <c r="I16" s="3" t="s">
        <v>159</v>
      </c>
    </row>
    <row r="17" spans="4:9" x14ac:dyDescent="0.25">
      <c r="D17" t="s">
        <v>158</v>
      </c>
      <c r="I17" t="s">
        <v>160</v>
      </c>
    </row>
    <row r="18" spans="4:9" x14ac:dyDescent="0.25">
      <c r="I18" t="s">
        <v>161</v>
      </c>
    </row>
  </sheetData>
  <mergeCells count="3">
    <mergeCell ref="D2:G2"/>
    <mergeCell ref="D1:G1"/>
    <mergeCell ref="D3:F3"/>
  </mergeCells>
  <pageMargins left="0.95" right="0.7" top="0.75" bottom="0.75" header="0.3" footer="0.3"/>
  <pageSetup paperSize="5" scale="95" orientation="landscape" horizontalDpi="0" verticalDpi="0" r:id="rId1"/>
  <headerFooter>
    <oddHeader>&amp;C&amp;"-,Negrita"CONCEJO DISTRITAL DE BUENAVENTURA
EJECUCION DE INGRESOS
A MARZO 2025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58"/>
  <sheetViews>
    <sheetView tabSelected="1" topLeftCell="C4" zoomScaleNormal="100" workbookViewId="0">
      <selection activeCell="T44" sqref="T44"/>
    </sheetView>
  </sheetViews>
  <sheetFormatPr baseColWidth="10" defaultRowHeight="15" x14ac:dyDescent="0.25"/>
  <cols>
    <col min="1" max="1" width="4.28515625" style="15" bestFit="1" customWidth="1"/>
    <col min="2" max="2" width="11" hidden="1" customWidth="1"/>
    <col min="3" max="3" width="16.7109375" customWidth="1"/>
    <col min="4" max="4" width="38.140625" customWidth="1"/>
    <col min="5" max="5" width="17.85546875" customWidth="1"/>
    <col min="6" max="6" width="11.140625" hidden="1" customWidth="1"/>
    <col min="7" max="7" width="12.28515625" hidden="1" customWidth="1"/>
    <col min="8" max="8" width="10.42578125" hidden="1" customWidth="1"/>
    <col min="9" max="9" width="13" hidden="1" customWidth="1"/>
    <col min="10" max="10" width="8.7109375" hidden="1" customWidth="1"/>
    <col min="11" max="11" width="18.7109375" customWidth="1"/>
    <col min="12" max="12" width="12.42578125" hidden="1" customWidth="1"/>
    <col min="13" max="13" width="18.42578125" customWidth="1"/>
    <col min="14" max="14" width="21.85546875" hidden="1" customWidth="1"/>
    <col min="15" max="15" width="13.5703125" hidden="1" customWidth="1"/>
    <col min="16" max="16" width="22.42578125" customWidth="1"/>
    <col min="17" max="17" width="12.140625" hidden="1" customWidth="1"/>
    <col min="18" max="18" width="23.28515625" customWidth="1"/>
    <col min="19" max="19" width="11.7109375" hidden="1" customWidth="1"/>
    <col min="20" max="20" width="22.7109375" customWidth="1"/>
    <col min="21" max="21" width="8.7109375" hidden="1" customWidth="1"/>
    <col min="22" max="23" width="11.42578125" style="12"/>
    <col min="24" max="24" width="15.140625" style="12" bestFit="1" customWidth="1"/>
    <col min="25" max="25" width="16" style="12" customWidth="1"/>
    <col min="26" max="26" width="15.7109375" style="12" customWidth="1"/>
    <col min="27" max="27" width="17.5703125" style="12" customWidth="1"/>
    <col min="28" max="28" width="11.42578125" style="12"/>
  </cols>
  <sheetData>
    <row r="1" spans="1:27" x14ac:dyDescent="0.25">
      <c r="A1" s="16" t="s">
        <v>0</v>
      </c>
      <c r="B1" s="3" t="s">
        <v>1</v>
      </c>
      <c r="C1" s="3" t="s">
        <v>1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164</v>
      </c>
      <c r="N1" s="3" t="s">
        <v>13</v>
      </c>
      <c r="O1" s="3" t="s">
        <v>14</v>
      </c>
      <c r="P1" s="3" t="s">
        <v>165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7" x14ac:dyDescent="0.25">
      <c r="A2" s="15">
        <v>1</v>
      </c>
      <c r="B2">
        <v>2</v>
      </c>
      <c r="C2" s="8">
        <v>2</v>
      </c>
      <c r="D2" t="s">
        <v>21</v>
      </c>
      <c r="E2">
        <f>+E3</f>
        <v>4244727851</v>
      </c>
      <c r="F2">
        <f t="shared" ref="F2:S2" si="0">+F3</f>
        <v>0</v>
      </c>
      <c r="G2">
        <f t="shared" si="0"/>
        <v>0</v>
      </c>
      <c r="H2">
        <f t="shared" si="0"/>
        <v>0</v>
      </c>
      <c r="I2">
        <f t="shared" si="0"/>
        <v>0</v>
      </c>
      <c r="J2">
        <f t="shared" si="0"/>
        <v>0</v>
      </c>
      <c r="K2">
        <f t="shared" si="0"/>
        <v>4244727851</v>
      </c>
      <c r="L2">
        <f t="shared" si="0"/>
        <v>357912451</v>
      </c>
      <c r="M2">
        <f>+M3</f>
        <v>1250376357</v>
      </c>
      <c r="N2">
        <f t="shared" si="0"/>
        <v>2994351494</v>
      </c>
      <c r="O2">
        <f t="shared" si="0"/>
        <v>712761751</v>
      </c>
      <c r="P2">
        <f t="shared" si="0"/>
        <v>1232837651</v>
      </c>
      <c r="Q2">
        <f t="shared" si="0"/>
        <v>256485721</v>
      </c>
      <c r="R2">
        <f>+R3</f>
        <v>689661621</v>
      </c>
      <c r="S2">
        <f t="shared" si="0"/>
        <v>326177211</v>
      </c>
      <c r="T2" s="7">
        <f>+T3</f>
        <v>668508921</v>
      </c>
      <c r="U2">
        <v>24</v>
      </c>
      <c r="V2" s="15">
        <f>+R2-T2</f>
        <v>21152700</v>
      </c>
      <c r="W2" s="15">
        <f>321224611-321820243</f>
        <v>-595632</v>
      </c>
      <c r="X2" s="15" t="s">
        <v>22</v>
      </c>
      <c r="Y2" s="15" t="s">
        <v>23</v>
      </c>
      <c r="Z2" s="12" t="s">
        <v>24</v>
      </c>
      <c r="AA2" s="12" t="s">
        <v>25</v>
      </c>
    </row>
    <row r="3" spans="1:27" x14ac:dyDescent="0.25">
      <c r="A3" s="15">
        <v>2</v>
      </c>
      <c r="B3">
        <v>21</v>
      </c>
      <c r="C3" t="s">
        <v>134</v>
      </c>
      <c r="D3" t="s">
        <v>26</v>
      </c>
      <c r="E3">
        <f>+E4+E32+E48</f>
        <v>4244727851</v>
      </c>
      <c r="F3">
        <f t="shared" ref="F3:S3" si="1">+F4+F32+F48</f>
        <v>0</v>
      </c>
      <c r="G3">
        <f t="shared" si="1"/>
        <v>0</v>
      </c>
      <c r="H3">
        <f t="shared" si="1"/>
        <v>0</v>
      </c>
      <c r="I3">
        <f t="shared" si="1"/>
        <v>0</v>
      </c>
      <c r="J3">
        <f t="shared" si="1"/>
        <v>0</v>
      </c>
      <c r="K3">
        <f t="shared" si="1"/>
        <v>4244727851</v>
      </c>
      <c r="L3">
        <f t="shared" si="1"/>
        <v>357912451</v>
      </c>
      <c r="M3">
        <f>+M4+M32+M48</f>
        <v>1250376357</v>
      </c>
      <c r="N3">
        <f t="shared" si="1"/>
        <v>2994351494</v>
      </c>
      <c r="O3">
        <f t="shared" si="1"/>
        <v>712761751</v>
      </c>
      <c r="P3">
        <f>+P4+P32+P48</f>
        <v>1232837651</v>
      </c>
      <c r="Q3">
        <f t="shared" si="1"/>
        <v>256485721</v>
      </c>
      <c r="R3">
        <f t="shared" si="1"/>
        <v>689661621</v>
      </c>
      <c r="S3">
        <f t="shared" si="1"/>
        <v>326177211</v>
      </c>
      <c r="T3">
        <f>+T4+T32+T48</f>
        <v>668508921</v>
      </c>
      <c r="U3">
        <v>24</v>
      </c>
      <c r="V3" s="15">
        <f>518610273-T2</f>
        <v>-149898648</v>
      </c>
      <c r="W3" s="15"/>
      <c r="X3" s="15">
        <v>172074640</v>
      </c>
      <c r="Y3" s="15">
        <v>172074640</v>
      </c>
      <c r="Z3" s="12">
        <v>87005910</v>
      </c>
      <c r="AA3" s="12">
        <v>5857410</v>
      </c>
    </row>
    <row r="4" spans="1:27" x14ac:dyDescent="0.25">
      <c r="A4" s="15">
        <v>3</v>
      </c>
      <c r="B4">
        <v>211</v>
      </c>
      <c r="C4" s="1" t="s">
        <v>27</v>
      </c>
      <c r="D4" s="1" t="s">
        <v>28</v>
      </c>
      <c r="E4" s="1">
        <f>+E5+E21</f>
        <v>2833187071</v>
      </c>
      <c r="F4" s="1">
        <f t="shared" ref="F4:T4" si="2">+F5+F21</f>
        <v>0</v>
      </c>
      <c r="G4" s="1">
        <f t="shared" si="2"/>
        <v>0</v>
      </c>
      <c r="H4" s="1">
        <f t="shared" si="2"/>
        <v>0</v>
      </c>
      <c r="I4" s="1">
        <f t="shared" si="2"/>
        <v>0</v>
      </c>
      <c r="J4" s="1">
        <f t="shared" si="2"/>
        <v>0</v>
      </c>
      <c r="K4" s="1">
        <f t="shared" si="2"/>
        <v>2833187071</v>
      </c>
      <c r="L4" s="1">
        <f t="shared" si="2"/>
        <v>336882489</v>
      </c>
      <c r="M4" s="1">
        <f t="shared" si="2"/>
        <v>585040311</v>
      </c>
      <c r="N4" s="1">
        <f t="shared" si="2"/>
        <v>2248146760</v>
      </c>
      <c r="O4" s="1">
        <f t="shared" si="2"/>
        <v>336882489</v>
      </c>
      <c r="P4" s="1">
        <f t="shared" si="2"/>
        <v>585040311</v>
      </c>
      <c r="Q4" s="1">
        <f t="shared" si="2"/>
        <v>131206459</v>
      </c>
      <c r="R4" s="1">
        <f t="shared" si="2"/>
        <v>379364281</v>
      </c>
      <c r="S4" s="1">
        <f t="shared" si="2"/>
        <v>130796159</v>
      </c>
      <c r="T4" s="1">
        <f t="shared" si="2"/>
        <v>361561581</v>
      </c>
      <c r="U4">
        <v>13</v>
      </c>
      <c r="V4" s="15">
        <f>+T2-R2</f>
        <v>-21152700</v>
      </c>
      <c r="W4" s="15"/>
      <c r="X4" s="15">
        <v>716089266</v>
      </c>
      <c r="Y4" s="15">
        <v>348001260</v>
      </c>
      <c r="Z4" s="12">
        <v>291180194</v>
      </c>
      <c r="AA4" s="12">
        <v>323226990</v>
      </c>
    </row>
    <row r="5" spans="1:27" x14ac:dyDescent="0.25">
      <c r="A5" s="15">
        <v>5</v>
      </c>
      <c r="B5">
        <v>21101</v>
      </c>
      <c r="C5" s="2" t="s">
        <v>29</v>
      </c>
      <c r="D5" s="2" t="s">
        <v>30</v>
      </c>
      <c r="E5" s="2">
        <f>+E6+E16</f>
        <v>2556898405</v>
      </c>
      <c r="F5" s="2">
        <f t="shared" ref="F5:T5" si="3">+F6+F16</f>
        <v>0</v>
      </c>
      <c r="G5" s="2">
        <f t="shared" si="3"/>
        <v>0</v>
      </c>
      <c r="H5" s="2">
        <f t="shared" si="3"/>
        <v>0</v>
      </c>
      <c r="I5" s="2">
        <f t="shared" si="3"/>
        <v>0</v>
      </c>
      <c r="J5" s="2">
        <f t="shared" si="3"/>
        <v>0</v>
      </c>
      <c r="K5" s="2">
        <f t="shared" si="3"/>
        <v>2556898405</v>
      </c>
      <c r="L5" s="2">
        <f t="shared" si="3"/>
        <v>316741375</v>
      </c>
      <c r="M5" s="2">
        <f>+M6+M16</f>
        <v>528827597</v>
      </c>
      <c r="N5" s="2">
        <f t="shared" si="3"/>
        <v>2028070808</v>
      </c>
      <c r="O5" s="2">
        <f t="shared" si="3"/>
        <v>316741375</v>
      </c>
      <c r="P5" s="2">
        <f t="shared" si="3"/>
        <v>528827597</v>
      </c>
      <c r="Q5" s="2">
        <f t="shared" si="3"/>
        <v>111065345</v>
      </c>
      <c r="R5" s="2">
        <f t="shared" si="3"/>
        <v>323151567</v>
      </c>
      <c r="S5" s="2">
        <f t="shared" si="3"/>
        <v>111065345</v>
      </c>
      <c r="T5" s="2">
        <f t="shared" si="3"/>
        <v>323151567</v>
      </c>
      <c r="U5">
        <v>13</v>
      </c>
      <c r="V5" s="15"/>
      <c r="W5" s="15"/>
      <c r="X5" s="16">
        <f>SUM(X3:X4)</f>
        <v>888163906</v>
      </c>
      <c r="Y5" s="16">
        <f t="shared" ref="Y5:AA5" si="4">SUM(Y3:Y4)</f>
        <v>520075900</v>
      </c>
      <c r="Z5" s="13">
        <f>SUM(Z3:Z4)</f>
        <v>378186104</v>
      </c>
      <c r="AA5" s="13">
        <f t="shared" si="4"/>
        <v>329084400</v>
      </c>
    </row>
    <row r="6" spans="1:27" x14ac:dyDescent="0.25">
      <c r="A6" s="15">
        <v>7</v>
      </c>
      <c r="B6">
        <v>2110101</v>
      </c>
      <c r="C6" s="4" t="s">
        <v>31</v>
      </c>
      <c r="D6" s="4" t="s">
        <v>32</v>
      </c>
      <c r="E6" s="4">
        <f>+E7</f>
        <v>920224817</v>
      </c>
      <c r="F6" s="4">
        <f t="shared" ref="F6:T6" si="5">+F7</f>
        <v>0</v>
      </c>
      <c r="G6" s="4">
        <f t="shared" si="5"/>
        <v>0</v>
      </c>
      <c r="H6" s="4">
        <f t="shared" si="5"/>
        <v>0</v>
      </c>
      <c r="I6" s="4">
        <f t="shared" si="5"/>
        <v>0</v>
      </c>
      <c r="J6" s="4">
        <f t="shared" si="5"/>
        <v>0</v>
      </c>
      <c r="K6" s="4">
        <f t="shared" si="5"/>
        <v>920224817</v>
      </c>
      <c r="L6" s="4">
        <f t="shared" si="5"/>
        <v>96394433</v>
      </c>
      <c r="M6" s="4">
        <f t="shared" si="5"/>
        <v>222075980</v>
      </c>
      <c r="N6" s="4">
        <f t="shared" si="5"/>
        <v>698148837</v>
      </c>
      <c r="O6" s="4">
        <f t="shared" si="5"/>
        <v>96394433</v>
      </c>
      <c r="P6" s="4">
        <f t="shared" si="5"/>
        <v>222075980</v>
      </c>
      <c r="Q6" s="4">
        <f t="shared" si="5"/>
        <v>96394433</v>
      </c>
      <c r="R6" s="4">
        <f t="shared" si="5"/>
        <v>222075980</v>
      </c>
      <c r="S6" s="4">
        <f t="shared" si="5"/>
        <v>96394433</v>
      </c>
      <c r="T6" s="4">
        <f t="shared" si="5"/>
        <v>222075980</v>
      </c>
      <c r="U6">
        <v>24</v>
      </c>
      <c r="V6" s="15">
        <f>667855074-T2</f>
        <v>-653847</v>
      </c>
      <c r="W6" s="15"/>
      <c r="X6" s="15">
        <f>+L2</f>
        <v>357912451</v>
      </c>
      <c r="Y6" s="15">
        <f>+O2</f>
        <v>712761751</v>
      </c>
      <c r="Z6" s="12">
        <f>+Q2</f>
        <v>256485721</v>
      </c>
      <c r="AA6" s="12">
        <f>+S3</f>
        <v>326177211</v>
      </c>
    </row>
    <row r="7" spans="1:27" x14ac:dyDescent="0.25">
      <c r="A7" s="15">
        <v>0</v>
      </c>
      <c r="B7">
        <v>2110101001</v>
      </c>
      <c r="C7" s="5" t="s">
        <v>33</v>
      </c>
      <c r="D7" s="5" t="s">
        <v>34</v>
      </c>
      <c r="E7" s="5">
        <f>+E8+E9+E10+E11+E12+E13</f>
        <v>920224817</v>
      </c>
      <c r="F7" s="5">
        <f t="shared" ref="F7:T7" si="6">+F8+F9+F10+F11+F12+F13</f>
        <v>0</v>
      </c>
      <c r="G7" s="5">
        <f t="shared" si="6"/>
        <v>0</v>
      </c>
      <c r="H7" s="5">
        <f t="shared" si="6"/>
        <v>0</v>
      </c>
      <c r="I7" s="5">
        <f t="shared" si="6"/>
        <v>0</v>
      </c>
      <c r="J7" s="5">
        <f t="shared" si="6"/>
        <v>0</v>
      </c>
      <c r="K7" s="5">
        <f t="shared" si="6"/>
        <v>920224817</v>
      </c>
      <c r="L7" s="5">
        <f t="shared" si="6"/>
        <v>96394433</v>
      </c>
      <c r="M7" s="5">
        <f t="shared" si="6"/>
        <v>222075980</v>
      </c>
      <c r="N7" s="5">
        <f t="shared" si="6"/>
        <v>698148837</v>
      </c>
      <c r="O7" s="5">
        <f t="shared" si="6"/>
        <v>96394433</v>
      </c>
      <c r="P7" s="5">
        <f t="shared" si="6"/>
        <v>222075980</v>
      </c>
      <c r="Q7" s="5">
        <f t="shared" si="6"/>
        <v>96394433</v>
      </c>
      <c r="R7" s="5">
        <f>+R8+R9+R10+R11+R12+R13</f>
        <v>222075980</v>
      </c>
      <c r="S7" s="5">
        <f t="shared" si="6"/>
        <v>96394433</v>
      </c>
      <c r="T7" s="5">
        <f t="shared" si="6"/>
        <v>222075980</v>
      </c>
      <c r="U7">
        <v>24</v>
      </c>
      <c r="V7" s="15"/>
      <c r="W7" s="15"/>
      <c r="X7" s="15">
        <f>SUM(X5:X6)</f>
        <v>1246076357</v>
      </c>
      <c r="Y7" s="15">
        <f t="shared" ref="Y7:Z7" si="7">SUM(Y5:Y6)</f>
        <v>1232837651</v>
      </c>
      <c r="Z7" s="12">
        <f t="shared" si="7"/>
        <v>634671825</v>
      </c>
      <c r="AA7" s="12">
        <f>SUM(AA5:AA6)</f>
        <v>655261611</v>
      </c>
    </row>
    <row r="8" spans="1:27" x14ac:dyDescent="0.25">
      <c r="A8" s="15">
        <v>3</v>
      </c>
      <c r="B8">
        <v>211010100101</v>
      </c>
      <c r="C8" t="s">
        <v>35</v>
      </c>
      <c r="D8" t="s">
        <v>36</v>
      </c>
      <c r="E8">
        <v>749662872</v>
      </c>
      <c r="F8">
        <v>0</v>
      </c>
      <c r="G8">
        <v>0</v>
      </c>
      <c r="H8">
        <v>0</v>
      </c>
      <c r="I8">
        <v>0</v>
      </c>
      <c r="J8">
        <v>0</v>
      </c>
      <c r="K8">
        <f>+E8</f>
        <v>749662872</v>
      </c>
      <c r="L8">
        <v>62040305</v>
      </c>
      <c r="M8">
        <v>183025370</v>
      </c>
      <c r="N8">
        <f>+K8-M8</f>
        <v>566637502</v>
      </c>
      <c r="O8">
        <v>62040305</v>
      </c>
      <c r="P8">
        <v>183025370</v>
      </c>
      <c r="Q8">
        <v>62040305</v>
      </c>
      <c r="R8">
        <f>120985065+62040305</f>
        <v>183025370</v>
      </c>
      <c r="S8">
        <v>62040305</v>
      </c>
      <c r="T8">
        <f>120985065+62040305</f>
        <v>183025370</v>
      </c>
      <c r="U8">
        <v>24</v>
      </c>
      <c r="V8" s="15">
        <f>62469300+60231518</f>
        <v>122700818</v>
      </c>
      <c r="W8" s="15"/>
      <c r="X8" s="15">
        <f>+M2</f>
        <v>1250376357</v>
      </c>
      <c r="Y8" s="15">
        <f>+P2</f>
        <v>1232837651</v>
      </c>
      <c r="Z8" s="12">
        <f>+R2</f>
        <v>689661621</v>
      </c>
      <c r="AA8" s="12">
        <f>+T2</f>
        <v>668508921</v>
      </c>
    </row>
    <row r="9" spans="1:27" x14ac:dyDescent="0.25">
      <c r="A9" s="15">
        <v>3</v>
      </c>
      <c r="B9">
        <v>211010100104</v>
      </c>
      <c r="C9" t="s">
        <v>37</v>
      </c>
      <c r="D9" t="s">
        <v>38</v>
      </c>
      <c r="E9">
        <v>3237629</v>
      </c>
      <c r="F9">
        <v>0</v>
      </c>
      <c r="G9">
        <v>0</v>
      </c>
      <c r="H9">
        <v>0</v>
      </c>
      <c r="I9">
        <v>0</v>
      </c>
      <c r="J9">
        <v>0</v>
      </c>
      <c r="K9">
        <f>+E9</f>
        <v>3237629</v>
      </c>
      <c r="L9">
        <v>277374</v>
      </c>
      <c r="M9">
        <v>819794</v>
      </c>
      <c r="N9">
        <f>+K9-M9</f>
        <v>2417835</v>
      </c>
      <c r="O9">
        <v>277374</v>
      </c>
      <c r="P9">
        <v>819794</v>
      </c>
      <c r="Q9">
        <v>277374</v>
      </c>
      <c r="R9">
        <f>542420+Q9</f>
        <v>819794</v>
      </c>
      <c r="S9">
        <v>277374</v>
      </c>
      <c r="T9">
        <f>542420+S9</f>
        <v>819794</v>
      </c>
      <c r="U9">
        <v>25</v>
      </c>
      <c r="V9" s="15"/>
      <c r="W9" s="15"/>
      <c r="X9" s="15">
        <f>+X8-X7</f>
        <v>4300000</v>
      </c>
      <c r="Y9" s="15">
        <f>+Y8-Y7</f>
        <v>0</v>
      </c>
      <c r="Z9" s="12">
        <f>+Z8-Z7</f>
        <v>54989796</v>
      </c>
      <c r="AA9" s="12">
        <f t="shared" ref="AA9" si="8">+AA8-AA7</f>
        <v>13247310</v>
      </c>
    </row>
    <row r="10" spans="1:27" x14ac:dyDescent="0.25">
      <c r="A10" s="15">
        <v>3</v>
      </c>
      <c r="B10">
        <v>211010100105</v>
      </c>
      <c r="C10" t="s">
        <v>39</v>
      </c>
      <c r="D10" t="s">
        <v>40</v>
      </c>
      <c r="E10">
        <v>8000000</v>
      </c>
      <c r="F10">
        <v>0</v>
      </c>
      <c r="G10">
        <v>0</v>
      </c>
      <c r="H10">
        <v>0</v>
      </c>
      <c r="I10">
        <v>0</v>
      </c>
      <c r="J10">
        <v>0</v>
      </c>
      <c r="K10">
        <f t="shared" ref="K10:K12" si="9">+E10</f>
        <v>8000000</v>
      </c>
      <c r="L10">
        <v>600000</v>
      </c>
      <c r="M10">
        <v>1773333</v>
      </c>
      <c r="N10">
        <f t="shared" ref="N10:N12" si="10">+K10-M10</f>
        <v>6226667</v>
      </c>
      <c r="O10">
        <v>600000</v>
      </c>
      <c r="P10">
        <v>1773333</v>
      </c>
      <c r="Q10">
        <v>600000</v>
      </c>
      <c r="R10">
        <f>1173333+Q10</f>
        <v>1773333</v>
      </c>
      <c r="S10">
        <v>600000</v>
      </c>
      <c r="T10">
        <f>1173333+S10</f>
        <v>1773333</v>
      </c>
      <c r="U10">
        <v>22</v>
      </c>
      <c r="V10" s="15"/>
      <c r="W10" s="15"/>
      <c r="X10" s="17">
        <f>+X6+X9</f>
        <v>362212451</v>
      </c>
      <c r="Y10" s="17">
        <f t="shared" ref="Y10:AA10" si="11">+Y6+Y9</f>
        <v>712761751</v>
      </c>
      <c r="Z10" s="14">
        <f t="shared" si="11"/>
        <v>311475517</v>
      </c>
      <c r="AA10" s="14">
        <f t="shared" si="11"/>
        <v>339424521</v>
      </c>
    </row>
    <row r="11" spans="1:27" x14ac:dyDescent="0.25">
      <c r="A11" s="15">
        <v>3</v>
      </c>
      <c r="B11">
        <v>211010100106</v>
      </c>
      <c r="C11" t="s">
        <v>41</v>
      </c>
      <c r="D11" t="s">
        <v>42</v>
      </c>
      <c r="E11">
        <v>40000000</v>
      </c>
      <c r="F11">
        <v>0</v>
      </c>
      <c r="G11">
        <v>0</v>
      </c>
      <c r="H11">
        <v>0</v>
      </c>
      <c r="I11">
        <v>0</v>
      </c>
      <c r="J11">
        <v>0</v>
      </c>
      <c r="K11">
        <f t="shared" si="9"/>
        <v>40000000</v>
      </c>
      <c r="L11">
        <v>7342370</v>
      </c>
      <c r="M11">
        <v>7342370</v>
      </c>
      <c r="N11">
        <f t="shared" si="10"/>
        <v>32657630</v>
      </c>
      <c r="O11">
        <v>7342370</v>
      </c>
      <c r="P11">
        <v>7342370</v>
      </c>
      <c r="Q11">
        <v>7342370</v>
      </c>
      <c r="R11">
        <v>7342370</v>
      </c>
      <c r="S11">
        <v>7342370</v>
      </c>
      <c r="T11">
        <v>7342370</v>
      </c>
      <c r="U11">
        <v>18</v>
      </c>
      <c r="V11" s="15">
        <f>686311621-689661621</f>
        <v>-3350000</v>
      </c>
      <c r="W11" s="15"/>
      <c r="X11" s="15"/>
      <c r="Y11" s="15"/>
      <c r="Z11" s="12">
        <v>1356968</v>
      </c>
    </row>
    <row r="12" spans="1:27" x14ac:dyDescent="0.25">
      <c r="A12" s="15">
        <v>3</v>
      </c>
      <c r="B12">
        <v>211010100107</v>
      </c>
      <c r="C12" t="s">
        <v>43</v>
      </c>
      <c r="D12" t="s">
        <v>44</v>
      </c>
      <c r="E12">
        <v>24004845</v>
      </c>
      <c r="F12">
        <v>0</v>
      </c>
      <c r="G12">
        <v>0</v>
      </c>
      <c r="H12">
        <v>0</v>
      </c>
      <c r="I12">
        <v>0</v>
      </c>
      <c r="J12">
        <v>0</v>
      </c>
      <c r="K12">
        <f t="shared" si="9"/>
        <v>24004845</v>
      </c>
      <c r="L12">
        <v>8810843</v>
      </c>
      <c r="M12">
        <v>9991438</v>
      </c>
      <c r="N12">
        <f t="shared" si="10"/>
        <v>14013407</v>
      </c>
      <c r="O12">
        <v>8810843</v>
      </c>
      <c r="P12">
        <v>9991438</v>
      </c>
      <c r="Q12">
        <v>8810843</v>
      </c>
      <c r="R12">
        <v>9991438</v>
      </c>
      <c r="S12">
        <v>8810843</v>
      </c>
      <c r="T12">
        <v>9991438</v>
      </c>
      <c r="U12">
        <v>42</v>
      </c>
      <c r="V12" s="15"/>
      <c r="W12" s="15"/>
      <c r="X12" s="15"/>
      <c r="Y12" s="15"/>
      <c r="Z12" s="12">
        <f>SUM(Z10:Z11)</f>
        <v>312832485</v>
      </c>
    </row>
    <row r="13" spans="1:27" x14ac:dyDescent="0.25">
      <c r="A13" s="15">
        <v>2</v>
      </c>
      <c r="B13">
        <v>211010100108</v>
      </c>
      <c r="C13" s="5" t="s">
        <v>45</v>
      </c>
      <c r="D13" s="5" t="s">
        <v>46</v>
      </c>
      <c r="E13" s="5">
        <f>+E14+E15</f>
        <v>95319471</v>
      </c>
      <c r="F13" s="5">
        <f t="shared" ref="F13:T13" si="12">+F14+F15</f>
        <v>0</v>
      </c>
      <c r="G13" s="5">
        <f t="shared" si="12"/>
        <v>0</v>
      </c>
      <c r="H13" s="5">
        <f t="shared" si="12"/>
        <v>0</v>
      </c>
      <c r="I13" s="5">
        <f t="shared" si="12"/>
        <v>0</v>
      </c>
      <c r="J13" s="5">
        <f t="shared" si="12"/>
        <v>0</v>
      </c>
      <c r="K13" s="5">
        <f t="shared" si="12"/>
        <v>95319471</v>
      </c>
      <c r="L13" s="5">
        <f t="shared" si="12"/>
        <v>17323541</v>
      </c>
      <c r="M13" s="5">
        <f t="shared" si="12"/>
        <v>19123675</v>
      </c>
      <c r="N13" s="5">
        <f t="shared" si="12"/>
        <v>76195796</v>
      </c>
      <c r="O13" s="5">
        <f t="shared" si="12"/>
        <v>17323541</v>
      </c>
      <c r="P13" s="5">
        <f t="shared" si="12"/>
        <v>19123675</v>
      </c>
      <c r="Q13" s="5">
        <f t="shared" si="12"/>
        <v>17323541</v>
      </c>
      <c r="R13" s="5">
        <f t="shared" si="12"/>
        <v>19123675</v>
      </c>
      <c r="S13" s="5">
        <f>+S14+S15</f>
        <v>17323541</v>
      </c>
      <c r="T13" s="5">
        <f t="shared" si="12"/>
        <v>19123675</v>
      </c>
      <c r="U13">
        <v>20</v>
      </c>
      <c r="V13" s="15"/>
      <c r="W13" s="15"/>
      <c r="X13" s="15"/>
      <c r="Y13" s="15"/>
    </row>
    <row r="14" spans="1:27" x14ac:dyDescent="0.25">
      <c r="A14" s="15">
        <v>3</v>
      </c>
      <c r="B14">
        <v>21101010010801</v>
      </c>
      <c r="C14" t="s">
        <v>47</v>
      </c>
      <c r="D14" t="s">
        <v>48</v>
      </c>
      <c r="E14">
        <v>64039970</v>
      </c>
      <c r="F14">
        <v>0</v>
      </c>
      <c r="G14">
        <v>0</v>
      </c>
      <c r="H14">
        <v>0</v>
      </c>
      <c r="I14">
        <v>0</v>
      </c>
      <c r="J14">
        <v>0</v>
      </c>
      <c r="K14">
        <f>+E14</f>
        <v>64039970</v>
      </c>
      <c r="L14">
        <v>4330885</v>
      </c>
      <c r="M14">
        <v>4330885</v>
      </c>
      <c r="N14">
        <f>+K14-M14</f>
        <v>59709085</v>
      </c>
      <c r="O14">
        <v>4330885</v>
      </c>
      <c r="P14">
        <v>4330885</v>
      </c>
      <c r="Q14">
        <v>4330885</v>
      </c>
      <c r="R14">
        <v>4330885</v>
      </c>
      <c r="S14">
        <v>4330885</v>
      </c>
      <c r="T14">
        <v>4330885</v>
      </c>
      <c r="U14">
        <v>7</v>
      </c>
      <c r="V14" s="15">
        <f>+L2+4300000</f>
        <v>362212451</v>
      </c>
      <c r="W14" s="15"/>
      <c r="X14" s="15"/>
      <c r="Y14" s="15"/>
    </row>
    <row r="15" spans="1:27" x14ac:dyDescent="0.25">
      <c r="A15" s="15">
        <v>3</v>
      </c>
      <c r="B15">
        <v>21101010010802</v>
      </c>
      <c r="C15" t="s">
        <v>49</v>
      </c>
      <c r="D15" t="s">
        <v>50</v>
      </c>
      <c r="E15">
        <v>31279501</v>
      </c>
      <c r="F15">
        <v>0</v>
      </c>
      <c r="G15">
        <v>0</v>
      </c>
      <c r="H15">
        <v>0</v>
      </c>
      <c r="I15">
        <v>0</v>
      </c>
      <c r="J15">
        <v>0</v>
      </c>
      <c r="K15">
        <f>+E15</f>
        <v>31279501</v>
      </c>
      <c r="L15">
        <v>12992656</v>
      </c>
      <c r="M15">
        <v>14792790</v>
      </c>
      <c r="N15">
        <f>+K15-M15</f>
        <v>16486711</v>
      </c>
      <c r="O15">
        <v>12992656</v>
      </c>
      <c r="P15">
        <v>14792790</v>
      </c>
      <c r="Q15">
        <v>12992656</v>
      </c>
      <c r="R15">
        <v>14792790</v>
      </c>
      <c r="S15">
        <v>12992656</v>
      </c>
      <c r="T15">
        <v>14792790</v>
      </c>
      <c r="U15">
        <v>47</v>
      </c>
      <c r="V15" s="15">
        <f>1250376357-357912451</f>
        <v>892463906</v>
      </c>
      <c r="W15" s="15"/>
      <c r="X15" s="15" t="s">
        <v>126</v>
      </c>
      <c r="Y15" s="15"/>
    </row>
    <row r="16" spans="1:27" x14ac:dyDescent="0.25">
      <c r="A16" s="15">
        <v>7</v>
      </c>
      <c r="B16">
        <v>2110103</v>
      </c>
      <c r="C16" s="4" t="s">
        <v>51</v>
      </c>
      <c r="D16" s="4" t="s">
        <v>52</v>
      </c>
      <c r="E16" s="4">
        <f>+E17+E20</f>
        <v>1636673588</v>
      </c>
      <c r="F16" s="4">
        <f t="shared" ref="F16:T16" si="13">+F17+F20</f>
        <v>0</v>
      </c>
      <c r="G16" s="4">
        <f t="shared" si="13"/>
        <v>0</v>
      </c>
      <c r="H16" s="4">
        <f t="shared" si="13"/>
        <v>0</v>
      </c>
      <c r="I16" s="4">
        <f t="shared" si="13"/>
        <v>0</v>
      </c>
      <c r="J16" s="4">
        <f t="shared" si="13"/>
        <v>0</v>
      </c>
      <c r="K16" s="4">
        <f t="shared" si="13"/>
        <v>1636673588</v>
      </c>
      <c r="L16" s="4">
        <f t="shared" si="13"/>
        <v>220346942</v>
      </c>
      <c r="M16" s="4">
        <f>+M17+M20</f>
        <v>306751617</v>
      </c>
      <c r="N16" s="4">
        <f t="shared" si="13"/>
        <v>1329921971</v>
      </c>
      <c r="O16" s="4">
        <f t="shared" si="13"/>
        <v>220346942</v>
      </c>
      <c r="P16" s="4">
        <f t="shared" si="13"/>
        <v>306751617</v>
      </c>
      <c r="Q16" s="4">
        <f t="shared" si="13"/>
        <v>14670912</v>
      </c>
      <c r="R16" s="4">
        <f t="shared" si="13"/>
        <v>101075587</v>
      </c>
      <c r="S16" s="4">
        <f t="shared" si="13"/>
        <v>14670912</v>
      </c>
      <c r="T16" s="4">
        <f t="shared" si="13"/>
        <v>101075587</v>
      </c>
      <c r="U16" s="4">
        <v>6</v>
      </c>
      <c r="V16" s="15">
        <f>+M2-L2</f>
        <v>892463906</v>
      </c>
      <c r="W16" s="15"/>
      <c r="X16" s="15"/>
      <c r="Y16" s="15"/>
    </row>
    <row r="17" spans="1:26" x14ac:dyDescent="0.25">
      <c r="A17" s="15">
        <v>0</v>
      </c>
      <c r="B17">
        <v>2110103001</v>
      </c>
      <c r="C17" s="5" t="s">
        <v>53</v>
      </c>
      <c r="D17" s="5" t="s">
        <v>46</v>
      </c>
      <c r="E17" s="5">
        <f>+E18+E19</f>
        <v>42580618</v>
      </c>
      <c r="F17" s="5">
        <f t="shared" ref="F17:T17" si="14">+F18+F19</f>
        <v>0</v>
      </c>
      <c r="G17" s="5">
        <f t="shared" si="14"/>
        <v>0</v>
      </c>
      <c r="H17" s="5">
        <f t="shared" si="14"/>
        <v>0</v>
      </c>
      <c r="I17" s="5">
        <f t="shared" si="14"/>
        <v>0</v>
      </c>
      <c r="J17" s="5">
        <f t="shared" si="14"/>
        <v>0</v>
      </c>
      <c r="K17" s="5">
        <f t="shared" si="14"/>
        <v>42580618</v>
      </c>
      <c r="L17" s="5">
        <f t="shared" si="14"/>
        <v>14670912</v>
      </c>
      <c r="M17" s="5">
        <f t="shared" si="14"/>
        <v>17175957</v>
      </c>
      <c r="N17" s="5">
        <f t="shared" si="14"/>
        <v>25404661</v>
      </c>
      <c r="O17" s="5">
        <f t="shared" si="14"/>
        <v>14670912</v>
      </c>
      <c r="P17" s="5">
        <f t="shared" si="14"/>
        <v>17175957</v>
      </c>
      <c r="Q17" s="5">
        <f t="shared" si="14"/>
        <v>14670912</v>
      </c>
      <c r="R17" s="5">
        <f t="shared" si="14"/>
        <v>17175957</v>
      </c>
      <c r="S17" s="5">
        <f t="shared" si="14"/>
        <v>14670912</v>
      </c>
      <c r="T17" s="5">
        <f t="shared" si="14"/>
        <v>17175957</v>
      </c>
      <c r="U17">
        <v>40</v>
      </c>
      <c r="V17" s="15">
        <f>716089266+172074640</f>
        <v>888163906</v>
      </c>
      <c r="W17" s="15"/>
      <c r="X17" s="15"/>
      <c r="Y17" s="15"/>
    </row>
    <row r="18" spans="1:26" x14ac:dyDescent="0.25">
      <c r="A18" s="15">
        <v>3</v>
      </c>
      <c r="B18">
        <v>211010300101</v>
      </c>
      <c r="C18" t="s">
        <v>54</v>
      </c>
      <c r="D18" t="s">
        <v>55</v>
      </c>
      <c r="E18">
        <v>38448504</v>
      </c>
      <c r="F18">
        <v>0</v>
      </c>
      <c r="G18">
        <v>0</v>
      </c>
      <c r="H18">
        <v>0</v>
      </c>
      <c r="I18">
        <v>0</v>
      </c>
      <c r="J18">
        <v>0</v>
      </c>
      <c r="K18">
        <f>+E18</f>
        <v>38448504</v>
      </c>
      <c r="L18">
        <v>12992656</v>
      </c>
      <c r="M18">
        <v>15272826</v>
      </c>
      <c r="N18">
        <f>+K18-M18</f>
        <v>23175678</v>
      </c>
      <c r="O18">
        <v>12992656</v>
      </c>
      <c r="P18">
        <v>15272826</v>
      </c>
      <c r="Q18">
        <v>12992656</v>
      </c>
      <c r="R18">
        <v>15272826</v>
      </c>
      <c r="S18">
        <v>12992656</v>
      </c>
      <c r="T18">
        <v>15272826</v>
      </c>
      <c r="U18">
        <v>40</v>
      </c>
      <c r="V18" s="15">
        <f>+V17-V16</f>
        <v>-4300000</v>
      </c>
      <c r="W18" s="15"/>
      <c r="X18" s="15"/>
      <c r="Y18" s="15"/>
    </row>
    <row r="19" spans="1:26" x14ac:dyDescent="0.25">
      <c r="A19" s="15">
        <v>3</v>
      </c>
      <c r="B19">
        <v>211010300103</v>
      </c>
      <c r="C19" t="s">
        <v>56</v>
      </c>
      <c r="D19" t="s">
        <v>57</v>
      </c>
      <c r="E19">
        <v>4132114</v>
      </c>
      <c r="F19">
        <v>0</v>
      </c>
      <c r="G19">
        <v>0</v>
      </c>
      <c r="H19">
        <v>0</v>
      </c>
      <c r="I19">
        <v>0</v>
      </c>
      <c r="J19">
        <v>0</v>
      </c>
      <c r="K19">
        <f t="shared" ref="K19:K20" si="15">+E19</f>
        <v>4132114</v>
      </c>
      <c r="L19">
        <v>1678256</v>
      </c>
      <c r="M19">
        <v>1903131</v>
      </c>
      <c r="N19">
        <f t="shared" ref="N19:N20" si="16">+K19-M19</f>
        <v>2228983</v>
      </c>
      <c r="O19">
        <v>1678256</v>
      </c>
      <c r="P19">
        <v>1903131</v>
      </c>
      <c r="Q19">
        <v>1678256</v>
      </c>
      <c r="R19">
        <v>1903131</v>
      </c>
      <c r="S19">
        <v>1678256</v>
      </c>
      <c r="T19">
        <v>1903131</v>
      </c>
      <c r="U19">
        <v>46</v>
      </c>
      <c r="V19" s="15"/>
      <c r="W19" s="15"/>
      <c r="X19" s="15"/>
      <c r="Y19" s="15"/>
    </row>
    <row r="20" spans="1:26" x14ac:dyDescent="0.25">
      <c r="A20" s="15">
        <v>3</v>
      </c>
      <c r="B20">
        <v>2110103006</v>
      </c>
      <c r="C20" t="s">
        <v>58</v>
      </c>
      <c r="D20" t="s">
        <v>59</v>
      </c>
      <c r="E20">
        <v>1594092970</v>
      </c>
      <c r="F20">
        <v>0</v>
      </c>
      <c r="G20">
        <v>0</v>
      </c>
      <c r="H20">
        <v>0</v>
      </c>
      <c r="I20">
        <v>0</v>
      </c>
      <c r="J20">
        <v>0</v>
      </c>
      <c r="K20">
        <f t="shared" si="15"/>
        <v>1594092970</v>
      </c>
      <c r="L20">
        <v>205676030</v>
      </c>
      <c r="M20">
        <f>83899630+205676030</f>
        <v>289575660</v>
      </c>
      <c r="N20">
        <f t="shared" si="16"/>
        <v>1304517310</v>
      </c>
      <c r="O20">
        <v>205676030</v>
      </c>
      <c r="P20">
        <f>83899630+205676030</f>
        <v>289575660</v>
      </c>
      <c r="Q20">
        <v>0</v>
      </c>
      <c r="R20">
        <v>83899630</v>
      </c>
      <c r="S20">
        <v>0</v>
      </c>
      <c r="T20" s="19">
        <v>83899630</v>
      </c>
      <c r="U20">
        <v>5</v>
      </c>
      <c r="V20" s="15">
        <f>3015505*17</f>
        <v>51263585</v>
      </c>
      <c r="W20" s="15">
        <f>+V20+1249197+3930035</f>
        <v>56442817</v>
      </c>
      <c r="X20" s="15"/>
      <c r="Y20" s="15">
        <f>4415770*19</f>
        <v>83899630</v>
      </c>
    </row>
    <row r="21" spans="1:26" x14ac:dyDescent="0.25">
      <c r="A21" s="15">
        <v>5</v>
      </c>
      <c r="B21">
        <v>21102</v>
      </c>
      <c r="C21" s="2" t="s">
        <v>60</v>
      </c>
      <c r="D21" s="2" t="s">
        <v>61</v>
      </c>
      <c r="E21" s="2">
        <f>+E22</f>
        <v>276288666</v>
      </c>
      <c r="F21" s="2">
        <f t="shared" ref="F21:T21" si="17">+F22</f>
        <v>0</v>
      </c>
      <c r="G21" s="2">
        <f t="shared" si="17"/>
        <v>0</v>
      </c>
      <c r="H21" s="2">
        <f t="shared" si="17"/>
        <v>0</v>
      </c>
      <c r="I21" s="2">
        <f t="shared" si="17"/>
        <v>0</v>
      </c>
      <c r="J21" s="2">
        <f t="shared" si="17"/>
        <v>0</v>
      </c>
      <c r="K21" s="2">
        <f t="shared" si="17"/>
        <v>276288666</v>
      </c>
      <c r="L21" s="2">
        <f t="shared" si="17"/>
        <v>20141114</v>
      </c>
      <c r="M21" s="2">
        <f t="shared" si="17"/>
        <v>56212714</v>
      </c>
      <c r="N21" s="2">
        <f t="shared" si="17"/>
        <v>220075952</v>
      </c>
      <c r="O21" s="2">
        <f t="shared" si="17"/>
        <v>20141114</v>
      </c>
      <c r="P21" s="2">
        <f t="shared" si="17"/>
        <v>56212714</v>
      </c>
      <c r="Q21" s="2">
        <f t="shared" si="17"/>
        <v>20141114</v>
      </c>
      <c r="R21" s="2">
        <f t="shared" si="17"/>
        <v>56212714</v>
      </c>
      <c r="S21" s="2">
        <f t="shared" si="17"/>
        <v>19730814</v>
      </c>
      <c r="T21" s="2">
        <f t="shared" si="17"/>
        <v>38410014</v>
      </c>
      <c r="U21" s="2">
        <v>20</v>
      </c>
      <c r="V21" s="15"/>
      <c r="W21" s="15">
        <f>+T20-W20</f>
        <v>27456813</v>
      </c>
      <c r="X21" s="15"/>
      <c r="Y21" s="15">
        <f>+Y20-T20</f>
        <v>0</v>
      </c>
    </row>
    <row r="22" spans="1:26" x14ac:dyDescent="0.25">
      <c r="A22" s="15">
        <v>7</v>
      </c>
      <c r="B22">
        <v>2110202</v>
      </c>
      <c r="C22" s="4" t="s">
        <v>62</v>
      </c>
      <c r="D22" s="4" t="s">
        <v>63</v>
      </c>
      <c r="E22" s="4">
        <f>+E23+E24+E25+E26+E27+E28+E29+E30+E31</f>
        <v>276288666</v>
      </c>
      <c r="F22" s="4">
        <f t="shared" ref="F22:T22" si="18">+F23+F24+F25+F26+F27+F28+F29+F30+F31</f>
        <v>0</v>
      </c>
      <c r="G22" s="4">
        <f t="shared" si="18"/>
        <v>0</v>
      </c>
      <c r="H22" s="4">
        <f t="shared" si="18"/>
        <v>0</v>
      </c>
      <c r="I22" s="4">
        <f t="shared" si="18"/>
        <v>0</v>
      </c>
      <c r="J22" s="4">
        <f t="shared" si="18"/>
        <v>0</v>
      </c>
      <c r="K22" s="4">
        <f t="shared" si="18"/>
        <v>276288666</v>
      </c>
      <c r="L22" s="4">
        <f t="shared" si="18"/>
        <v>20141114</v>
      </c>
      <c r="M22" s="4">
        <f t="shared" si="18"/>
        <v>56212714</v>
      </c>
      <c r="N22" s="4">
        <f t="shared" si="18"/>
        <v>220075952</v>
      </c>
      <c r="O22" s="4">
        <f t="shared" si="18"/>
        <v>20141114</v>
      </c>
      <c r="P22" s="4">
        <f t="shared" si="18"/>
        <v>56212714</v>
      </c>
      <c r="Q22" s="4">
        <f t="shared" si="18"/>
        <v>20141114</v>
      </c>
      <c r="R22" s="4">
        <f t="shared" si="18"/>
        <v>56212714</v>
      </c>
      <c r="S22" s="4">
        <f t="shared" si="18"/>
        <v>19730814</v>
      </c>
      <c r="T22" s="4">
        <f t="shared" si="18"/>
        <v>38410014</v>
      </c>
      <c r="U22">
        <v>20</v>
      </c>
      <c r="V22" s="15">
        <f>+Q21-S21</f>
        <v>410300</v>
      </c>
      <c r="W22" s="15"/>
      <c r="X22" s="15"/>
      <c r="Y22" s="15"/>
    </row>
    <row r="23" spans="1:26" x14ac:dyDescent="0.25">
      <c r="A23" s="15">
        <v>3</v>
      </c>
      <c r="B23">
        <v>2110202001</v>
      </c>
      <c r="C23" t="s">
        <v>64</v>
      </c>
      <c r="D23" t="s">
        <v>65</v>
      </c>
      <c r="E23">
        <v>92967464</v>
      </c>
      <c r="F23">
        <v>0</v>
      </c>
      <c r="G23">
        <v>0</v>
      </c>
      <c r="H23">
        <v>0</v>
      </c>
      <c r="I23">
        <v>0</v>
      </c>
      <c r="J23">
        <v>0</v>
      </c>
      <c r="K23">
        <f>+E23</f>
        <v>92967464</v>
      </c>
      <c r="L23">
        <v>6448200</v>
      </c>
      <c r="M23">
        <v>20345600</v>
      </c>
      <c r="N23">
        <f>+K23-M23</f>
        <v>72621864</v>
      </c>
      <c r="O23">
        <v>6448200</v>
      </c>
      <c r="P23">
        <v>20345600</v>
      </c>
      <c r="Q23">
        <v>6448200</v>
      </c>
      <c r="R23">
        <f>13897400+6448200</f>
        <v>20345600</v>
      </c>
      <c r="S23" s="7">
        <v>6370400</v>
      </c>
      <c r="T23" s="7">
        <f>6370400+7527000</f>
        <v>13897400</v>
      </c>
      <c r="U23">
        <v>22</v>
      </c>
      <c r="V23" s="15">
        <v>6370400</v>
      </c>
      <c r="W23" s="15">
        <v>7527000</v>
      </c>
      <c r="X23" s="15">
        <v>6448200</v>
      </c>
      <c r="Y23" s="15">
        <f>SUM(V23:X23)</f>
        <v>20345600</v>
      </c>
      <c r="Z23" s="12">
        <f>+Q23-S23</f>
        <v>77800</v>
      </c>
    </row>
    <row r="24" spans="1:26" x14ac:dyDescent="0.25">
      <c r="A24" s="15">
        <v>3</v>
      </c>
      <c r="B24">
        <v>2110202002</v>
      </c>
      <c r="C24" t="s">
        <v>66</v>
      </c>
      <c r="D24" t="s">
        <v>67</v>
      </c>
      <c r="E24">
        <v>62030448</v>
      </c>
      <c r="F24">
        <v>0</v>
      </c>
      <c r="G24">
        <v>0</v>
      </c>
      <c r="H24">
        <v>0</v>
      </c>
      <c r="I24">
        <v>0</v>
      </c>
      <c r="J24">
        <v>0</v>
      </c>
      <c r="K24">
        <f t="shared" ref="K24:K31" si="19">+E24</f>
        <v>62030448</v>
      </c>
      <c r="L24">
        <v>5372500</v>
      </c>
      <c r="M24">
        <v>15984400</v>
      </c>
      <c r="N24">
        <f t="shared" ref="N24:N31" si="20">+K24-M24</f>
        <v>46046048</v>
      </c>
      <c r="O24">
        <v>5372500</v>
      </c>
      <c r="P24">
        <v>15984400</v>
      </c>
      <c r="Q24">
        <v>5372500</v>
      </c>
      <c r="R24">
        <f>10611900+Q24</f>
        <v>15984400</v>
      </c>
      <c r="S24" s="7">
        <v>5274800</v>
      </c>
      <c r="T24" s="7">
        <v>10611900</v>
      </c>
      <c r="U24">
        <v>26</v>
      </c>
      <c r="V24" s="15">
        <v>5274800</v>
      </c>
      <c r="W24" s="15">
        <v>5337100</v>
      </c>
      <c r="X24" s="15">
        <v>5372500</v>
      </c>
      <c r="Y24" s="15">
        <f t="shared" ref="Y24:Y31" si="21">SUM(V24:X24)</f>
        <v>15984400</v>
      </c>
      <c r="Z24" s="12">
        <f t="shared" ref="Z24:Z31" si="22">+Q24-S24</f>
        <v>97700</v>
      </c>
    </row>
    <row r="25" spans="1:26" x14ac:dyDescent="0.25">
      <c r="A25" s="15">
        <v>3</v>
      </c>
      <c r="B25">
        <v>2110202003</v>
      </c>
      <c r="C25" t="s">
        <v>68</v>
      </c>
      <c r="D25" t="s">
        <v>69</v>
      </c>
      <c r="E25">
        <v>54085587</v>
      </c>
      <c r="F25">
        <v>0</v>
      </c>
      <c r="G25">
        <v>0</v>
      </c>
      <c r="H25">
        <v>0</v>
      </c>
      <c r="I25">
        <v>0</v>
      </c>
      <c r="J25">
        <v>0</v>
      </c>
      <c r="K25">
        <f t="shared" si="19"/>
        <v>54085587</v>
      </c>
      <c r="L25">
        <v>2338414</v>
      </c>
      <c r="M25">
        <v>2338414</v>
      </c>
      <c r="N25">
        <f t="shared" si="20"/>
        <v>51747173</v>
      </c>
      <c r="O25">
        <v>2338414</v>
      </c>
      <c r="P25">
        <v>2338414</v>
      </c>
      <c r="Q25">
        <v>2338414</v>
      </c>
      <c r="R25">
        <v>2338414</v>
      </c>
      <c r="S25" s="7">
        <v>2338414</v>
      </c>
      <c r="T25" s="7">
        <v>2338414</v>
      </c>
      <c r="U25">
        <v>4</v>
      </c>
      <c r="V25" s="15"/>
      <c r="W25" s="15"/>
      <c r="X25" s="15"/>
      <c r="Y25" s="15">
        <v>2338414</v>
      </c>
      <c r="Z25" s="12">
        <f t="shared" si="22"/>
        <v>0</v>
      </c>
    </row>
    <row r="26" spans="1:26" x14ac:dyDescent="0.25">
      <c r="A26" s="15">
        <v>3</v>
      </c>
      <c r="B26">
        <v>2110202004</v>
      </c>
      <c r="C26" t="s">
        <v>70</v>
      </c>
      <c r="D26" t="s">
        <v>71</v>
      </c>
      <c r="E26">
        <v>28250581</v>
      </c>
      <c r="F26">
        <v>0</v>
      </c>
      <c r="G26">
        <v>0</v>
      </c>
      <c r="H26">
        <v>0</v>
      </c>
      <c r="I26">
        <v>0</v>
      </c>
      <c r="J26">
        <v>0</v>
      </c>
      <c r="K26">
        <f t="shared" si="19"/>
        <v>28250581</v>
      </c>
      <c r="L26">
        <v>2513700</v>
      </c>
      <c r="M26">
        <v>7373100</v>
      </c>
      <c r="N26">
        <f t="shared" si="20"/>
        <v>20877481</v>
      </c>
      <c r="O26">
        <v>2513700</v>
      </c>
      <c r="P26">
        <v>7373100</v>
      </c>
      <c r="Q26">
        <v>2513700</v>
      </c>
      <c r="R26">
        <f>4859400+Q26</f>
        <v>7373100</v>
      </c>
      <c r="S26" s="7">
        <v>2416900</v>
      </c>
      <c r="T26" s="7">
        <v>4859400</v>
      </c>
      <c r="U26">
        <v>26</v>
      </c>
      <c r="V26" s="15">
        <v>2416900</v>
      </c>
      <c r="W26" s="15">
        <v>2442500</v>
      </c>
      <c r="X26" s="15">
        <v>2513700</v>
      </c>
      <c r="Y26" s="15">
        <f t="shared" si="21"/>
        <v>7373100</v>
      </c>
      <c r="Z26" s="12">
        <f t="shared" si="22"/>
        <v>96800</v>
      </c>
    </row>
    <row r="27" spans="1:26" x14ac:dyDescent="0.25">
      <c r="A27" s="15">
        <v>3</v>
      </c>
      <c r="B27">
        <v>2110202005</v>
      </c>
      <c r="C27" t="s">
        <v>72</v>
      </c>
      <c r="D27" t="s">
        <v>73</v>
      </c>
      <c r="E27">
        <v>3618871</v>
      </c>
      <c r="F27">
        <v>0</v>
      </c>
      <c r="G27">
        <v>0</v>
      </c>
      <c r="H27">
        <v>0</v>
      </c>
      <c r="I27">
        <v>0</v>
      </c>
      <c r="J27">
        <v>0</v>
      </c>
      <c r="K27">
        <f t="shared" si="19"/>
        <v>3618871</v>
      </c>
      <c r="L27">
        <v>324500</v>
      </c>
      <c r="M27">
        <v>949600</v>
      </c>
      <c r="N27">
        <f t="shared" si="20"/>
        <v>2669271</v>
      </c>
      <c r="O27">
        <v>324500</v>
      </c>
      <c r="P27">
        <v>949600</v>
      </c>
      <c r="Q27">
        <v>324500</v>
      </c>
      <c r="R27">
        <f>625100+Q27</f>
        <v>949600</v>
      </c>
      <c r="S27" s="7">
        <v>307500</v>
      </c>
      <c r="T27" s="7">
        <v>625100</v>
      </c>
      <c r="U27">
        <v>26</v>
      </c>
      <c r="V27" s="15">
        <v>307500</v>
      </c>
      <c r="W27" s="15">
        <v>317600</v>
      </c>
      <c r="X27" s="15">
        <v>324500</v>
      </c>
      <c r="Y27" s="15">
        <f t="shared" si="21"/>
        <v>949600</v>
      </c>
      <c r="Z27" s="12">
        <f t="shared" si="22"/>
        <v>17000</v>
      </c>
    </row>
    <row r="28" spans="1:26" x14ac:dyDescent="0.25">
      <c r="A28" s="15">
        <v>3</v>
      </c>
      <c r="B28">
        <v>2110202006</v>
      </c>
      <c r="C28" t="s">
        <v>74</v>
      </c>
      <c r="D28" t="s">
        <v>75</v>
      </c>
      <c r="E28">
        <v>21189343</v>
      </c>
      <c r="F28">
        <v>0</v>
      </c>
      <c r="G28">
        <v>0</v>
      </c>
      <c r="H28">
        <v>0</v>
      </c>
      <c r="I28">
        <v>0</v>
      </c>
      <c r="J28">
        <v>0</v>
      </c>
      <c r="K28">
        <f t="shared" si="19"/>
        <v>21189343</v>
      </c>
      <c r="L28">
        <v>1885400</v>
      </c>
      <c r="M28">
        <v>5530500</v>
      </c>
      <c r="N28">
        <f t="shared" si="20"/>
        <v>15658843</v>
      </c>
      <c r="O28">
        <v>1885400</v>
      </c>
      <c r="P28">
        <v>5530500</v>
      </c>
      <c r="Q28">
        <v>1885400</v>
      </c>
      <c r="R28">
        <f>3645100+Q28</f>
        <v>5530500</v>
      </c>
      <c r="S28" s="7">
        <v>1812900</v>
      </c>
      <c r="T28" s="7">
        <v>3645100</v>
      </c>
      <c r="U28">
        <v>26</v>
      </c>
      <c r="V28" s="15">
        <v>1812900</v>
      </c>
      <c r="W28" s="15">
        <v>1832200</v>
      </c>
      <c r="X28" s="15">
        <v>1885400</v>
      </c>
      <c r="Y28" s="15">
        <f t="shared" si="21"/>
        <v>5530500</v>
      </c>
      <c r="Z28" s="12">
        <f t="shared" si="22"/>
        <v>72500</v>
      </c>
    </row>
    <row r="29" spans="1:26" x14ac:dyDescent="0.25">
      <c r="A29" s="15">
        <v>3</v>
      </c>
      <c r="B29">
        <v>2110202007</v>
      </c>
      <c r="C29" t="s">
        <v>76</v>
      </c>
      <c r="D29" t="s">
        <v>77</v>
      </c>
      <c r="E29">
        <v>3539434</v>
      </c>
      <c r="F29">
        <v>0</v>
      </c>
      <c r="G29">
        <v>0</v>
      </c>
      <c r="H29">
        <v>0</v>
      </c>
      <c r="I29">
        <v>0</v>
      </c>
      <c r="J29">
        <v>0</v>
      </c>
      <c r="K29">
        <f t="shared" si="19"/>
        <v>3539434</v>
      </c>
      <c r="L29">
        <v>314800</v>
      </c>
      <c r="M29">
        <v>923300</v>
      </c>
      <c r="N29">
        <f t="shared" si="20"/>
        <v>2616134</v>
      </c>
      <c r="O29">
        <v>314800</v>
      </c>
      <c r="P29">
        <v>923300</v>
      </c>
      <c r="Q29">
        <v>314800</v>
      </c>
      <c r="R29">
        <f>608500+Q29</f>
        <v>923300</v>
      </c>
      <c r="S29" s="7">
        <v>302600</v>
      </c>
      <c r="T29" s="7">
        <v>608500</v>
      </c>
      <c r="U29">
        <v>26</v>
      </c>
      <c r="V29" s="15">
        <v>302600</v>
      </c>
      <c r="W29" s="15">
        <v>305900</v>
      </c>
      <c r="X29" s="15">
        <v>314800</v>
      </c>
      <c r="Y29" s="15">
        <f t="shared" si="21"/>
        <v>923300</v>
      </c>
      <c r="Z29" s="12">
        <f t="shared" si="22"/>
        <v>12200</v>
      </c>
    </row>
    <row r="30" spans="1:26" x14ac:dyDescent="0.25">
      <c r="A30" s="15">
        <v>3</v>
      </c>
      <c r="B30">
        <v>2110202008</v>
      </c>
      <c r="C30" t="s">
        <v>78</v>
      </c>
      <c r="D30" t="s">
        <v>79</v>
      </c>
      <c r="E30">
        <v>3539434</v>
      </c>
      <c r="F30">
        <v>0</v>
      </c>
      <c r="G30">
        <v>0</v>
      </c>
      <c r="H30">
        <v>0</v>
      </c>
      <c r="I30">
        <v>0</v>
      </c>
      <c r="J30">
        <v>0</v>
      </c>
      <c r="K30">
        <f t="shared" si="19"/>
        <v>3539434</v>
      </c>
      <c r="L30">
        <v>314800</v>
      </c>
      <c r="M30">
        <v>923300</v>
      </c>
      <c r="N30">
        <f t="shared" si="20"/>
        <v>2616134</v>
      </c>
      <c r="O30">
        <v>314800</v>
      </c>
      <c r="P30">
        <v>923300</v>
      </c>
      <c r="Q30">
        <v>314800</v>
      </c>
      <c r="R30">
        <f>608500+Q30</f>
        <v>923300</v>
      </c>
      <c r="S30" s="7">
        <v>302600</v>
      </c>
      <c r="T30" s="7">
        <v>608500</v>
      </c>
      <c r="U30">
        <v>26</v>
      </c>
      <c r="V30" s="15">
        <v>302600</v>
      </c>
      <c r="W30" s="15">
        <v>305900</v>
      </c>
      <c r="X30" s="15">
        <v>314800</v>
      </c>
      <c r="Y30" s="15">
        <f t="shared" si="21"/>
        <v>923300</v>
      </c>
      <c r="Z30" s="12">
        <f t="shared" si="22"/>
        <v>12200</v>
      </c>
    </row>
    <row r="31" spans="1:26" x14ac:dyDescent="0.25">
      <c r="A31" s="15">
        <v>3</v>
      </c>
      <c r="B31">
        <v>2110202009</v>
      </c>
      <c r="C31" t="s">
        <v>80</v>
      </c>
      <c r="D31" t="s">
        <v>81</v>
      </c>
      <c r="E31">
        <v>7067504</v>
      </c>
      <c r="F31">
        <v>0</v>
      </c>
      <c r="G31">
        <v>0</v>
      </c>
      <c r="H31">
        <v>0</v>
      </c>
      <c r="I31">
        <v>0</v>
      </c>
      <c r="J31">
        <v>0</v>
      </c>
      <c r="K31">
        <f t="shared" si="19"/>
        <v>7067504</v>
      </c>
      <c r="L31">
        <v>628800</v>
      </c>
      <c r="M31">
        <v>1844500</v>
      </c>
      <c r="N31">
        <f t="shared" si="20"/>
        <v>5223004</v>
      </c>
      <c r="O31">
        <v>628800</v>
      </c>
      <c r="P31">
        <v>1844500</v>
      </c>
      <c r="Q31">
        <v>628800</v>
      </c>
      <c r="R31">
        <f>1215700+628800</f>
        <v>1844500</v>
      </c>
      <c r="S31" s="7">
        <v>604700</v>
      </c>
      <c r="T31" s="7">
        <v>1215700</v>
      </c>
      <c r="U31">
        <v>26</v>
      </c>
      <c r="V31" s="15">
        <v>604700</v>
      </c>
      <c r="W31" s="15">
        <v>611000</v>
      </c>
      <c r="X31" s="15">
        <v>628800</v>
      </c>
      <c r="Y31" s="15">
        <f t="shared" si="21"/>
        <v>1844500</v>
      </c>
      <c r="Z31" s="12">
        <f t="shared" si="22"/>
        <v>24100</v>
      </c>
    </row>
    <row r="32" spans="1:26" x14ac:dyDescent="0.25">
      <c r="A32" s="15">
        <v>3</v>
      </c>
      <c r="B32">
        <v>212</v>
      </c>
      <c r="C32" s="1" t="s">
        <v>82</v>
      </c>
      <c r="D32" s="1" t="s">
        <v>83</v>
      </c>
      <c r="E32" s="1">
        <f>+E33+E38</f>
        <v>1288476476</v>
      </c>
      <c r="F32" s="1">
        <f t="shared" ref="F32:T32" si="23">+F33+F38</f>
        <v>0</v>
      </c>
      <c r="G32" s="1">
        <f t="shared" si="23"/>
        <v>0</v>
      </c>
      <c r="H32" s="1">
        <f t="shared" si="23"/>
        <v>0</v>
      </c>
      <c r="I32" s="1">
        <f t="shared" si="23"/>
        <v>0</v>
      </c>
      <c r="J32" s="1">
        <f t="shared" si="23"/>
        <v>0</v>
      </c>
      <c r="K32" s="1">
        <f>+K33+K38</f>
        <v>1288476476</v>
      </c>
      <c r="L32" s="1">
        <f t="shared" si="23"/>
        <v>21029962</v>
      </c>
      <c r="M32" s="1">
        <f t="shared" si="23"/>
        <v>544270672</v>
      </c>
      <c r="N32" s="1">
        <f t="shared" si="23"/>
        <v>744205804</v>
      </c>
      <c r="O32" s="1">
        <f t="shared" si="23"/>
        <v>375879262</v>
      </c>
      <c r="P32" s="1">
        <f t="shared" si="23"/>
        <v>526731966</v>
      </c>
      <c r="Q32" s="1">
        <f t="shared" si="23"/>
        <v>125279262</v>
      </c>
      <c r="R32" s="1">
        <f t="shared" si="23"/>
        <v>189231966</v>
      </c>
      <c r="S32" s="1">
        <f t="shared" si="23"/>
        <v>136748224</v>
      </c>
      <c r="T32" s="1">
        <f t="shared" si="23"/>
        <v>185881966</v>
      </c>
      <c r="U32" s="1">
        <v>41</v>
      </c>
      <c r="V32" s="15">
        <f>SUM(V23:V31)</f>
        <v>17392400</v>
      </c>
      <c r="W32" s="15">
        <f>SUM(W23:W31)</f>
        <v>18679200</v>
      </c>
      <c r="X32" s="15">
        <f>SUM(X23:X31)</f>
        <v>17802700</v>
      </c>
      <c r="Y32" s="15">
        <f>SUM(V32:X32)</f>
        <v>53874300</v>
      </c>
    </row>
    <row r="33" spans="1:25" x14ac:dyDescent="0.25">
      <c r="A33" s="15">
        <v>5</v>
      </c>
      <c r="B33">
        <v>21201</v>
      </c>
      <c r="C33" s="2" t="s">
        <v>84</v>
      </c>
      <c r="D33" s="2" t="s">
        <v>85</v>
      </c>
      <c r="E33" s="2">
        <f>+E34</f>
        <v>24000000</v>
      </c>
      <c r="F33" s="2">
        <f t="shared" ref="F33:T36" si="24">+F34</f>
        <v>0</v>
      </c>
      <c r="G33" s="2">
        <f t="shared" si="24"/>
        <v>0</v>
      </c>
      <c r="H33" s="2">
        <f t="shared" si="24"/>
        <v>0</v>
      </c>
      <c r="I33" s="2">
        <f t="shared" si="24"/>
        <v>0</v>
      </c>
      <c r="J33" s="2">
        <f t="shared" si="24"/>
        <v>0</v>
      </c>
      <c r="K33" s="2">
        <f t="shared" si="24"/>
        <v>24000000</v>
      </c>
      <c r="L33" s="2">
        <f t="shared" si="24"/>
        <v>0</v>
      </c>
      <c r="M33" s="2">
        <f t="shared" si="24"/>
        <v>0</v>
      </c>
      <c r="N33" s="2">
        <f t="shared" si="24"/>
        <v>24000000</v>
      </c>
      <c r="O33" s="2">
        <f t="shared" si="24"/>
        <v>0</v>
      </c>
      <c r="P33" s="2">
        <f t="shared" si="24"/>
        <v>0</v>
      </c>
      <c r="Q33" s="2">
        <f t="shared" si="24"/>
        <v>0</v>
      </c>
      <c r="R33" s="2">
        <f t="shared" si="24"/>
        <v>0</v>
      </c>
      <c r="S33" s="2">
        <f t="shared" si="24"/>
        <v>0</v>
      </c>
      <c r="T33" s="2">
        <f t="shared" si="24"/>
        <v>0</v>
      </c>
      <c r="U33" s="2">
        <v>0</v>
      </c>
      <c r="V33" s="15">
        <f>+V32-S22</f>
        <v>-2338414</v>
      </c>
      <c r="W33" s="15">
        <v>24088100</v>
      </c>
      <c r="X33" s="15"/>
      <c r="Y33" s="15"/>
    </row>
    <row r="34" spans="1:25" x14ac:dyDescent="0.25">
      <c r="A34" s="15">
        <v>7</v>
      </c>
      <c r="B34">
        <v>2120101</v>
      </c>
      <c r="C34" s="4" t="s">
        <v>86</v>
      </c>
      <c r="D34" s="4" t="s">
        <v>87</v>
      </c>
      <c r="E34" s="4">
        <f>+E35</f>
        <v>24000000</v>
      </c>
      <c r="F34" s="4">
        <f t="shared" si="24"/>
        <v>0</v>
      </c>
      <c r="G34" s="4">
        <f t="shared" si="24"/>
        <v>0</v>
      </c>
      <c r="H34" s="4">
        <f t="shared" si="24"/>
        <v>0</v>
      </c>
      <c r="I34" s="4">
        <f t="shared" si="24"/>
        <v>0</v>
      </c>
      <c r="J34" s="4">
        <f t="shared" si="24"/>
        <v>0</v>
      </c>
      <c r="K34" s="4">
        <f t="shared" si="24"/>
        <v>24000000</v>
      </c>
      <c r="L34" s="4">
        <f t="shared" si="24"/>
        <v>0</v>
      </c>
      <c r="M34" s="4">
        <f t="shared" si="24"/>
        <v>0</v>
      </c>
      <c r="N34" s="4">
        <f t="shared" si="24"/>
        <v>24000000</v>
      </c>
      <c r="O34" s="4">
        <f t="shared" si="24"/>
        <v>0</v>
      </c>
      <c r="P34" s="4">
        <f t="shared" si="24"/>
        <v>0</v>
      </c>
      <c r="Q34" s="4">
        <f t="shared" si="24"/>
        <v>0</v>
      </c>
      <c r="R34" s="4">
        <f t="shared" si="24"/>
        <v>0</v>
      </c>
      <c r="S34" s="4">
        <f t="shared" si="24"/>
        <v>0</v>
      </c>
      <c r="T34" s="4">
        <f t="shared" si="24"/>
        <v>0</v>
      </c>
      <c r="U34" s="4">
        <v>0</v>
      </c>
      <c r="V34" s="15"/>
      <c r="W34" s="15"/>
      <c r="X34" s="15"/>
      <c r="Y34" s="15"/>
    </row>
    <row r="35" spans="1:25" x14ac:dyDescent="0.25">
      <c r="A35" s="15">
        <v>0</v>
      </c>
      <c r="B35">
        <v>2120101003</v>
      </c>
      <c r="C35" t="s">
        <v>88</v>
      </c>
      <c r="D35" t="s">
        <v>89</v>
      </c>
      <c r="E35">
        <f>+E36</f>
        <v>24000000</v>
      </c>
      <c r="F35">
        <f t="shared" si="24"/>
        <v>0</v>
      </c>
      <c r="G35">
        <f t="shared" si="24"/>
        <v>0</v>
      </c>
      <c r="H35">
        <f t="shared" si="24"/>
        <v>0</v>
      </c>
      <c r="I35">
        <f t="shared" si="24"/>
        <v>0</v>
      </c>
      <c r="J35">
        <f t="shared" si="24"/>
        <v>0</v>
      </c>
      <c r="K35">
        <f t="shared" si="24"/>
        <v>24000000</v>
      </c>
      <c r="L35">
        <f t="shared" si="24"/>
        <v>0</v>
      </c>
      <c r="M35">
        <f t="shared" si="24"/>
        <v>0</v>
      </c>
      <c r="N35">
        <f t="shared" si="24"/>
        <v>24000000</v>
      </c>
      <c r="O35">
        <f t="shared" si="24"/>
        <v>0</v>
      </c>
      <c r="P35">
        <f t="shared" si="24"/>
        <v>0</v>
      </c>
      <c r="Q35">
        <f t="shared" si="24"/>
        <v>0</v>
      </c>
      <c r="R35">
        <f t="shared" si="24"/>
        <v>0</v>
      </c>
      <c r="S35">
        <f t="shared" si="24"/>
        <v>0</v>
      </c>
      <c r="T35">
        <f t="shared" si="24"/>
        <v>0</v>
      </c>
      <c r="U35">
        <v>0</v>
      </c>
      <c r="V35" s="15"/>
      <c r="W35" s="15"/>
      <c r="X35" s="15"/>
      <c r="Y35" s="15"/>
    </row>
    <row r="36" spans="1:25" x14ac:dyDescent="0.25">
      <c r="A36" s="15">
        <v>2</v>
      </c>
      <c r="B36">
        <v>212010100303</v>
      </c>
      <c r="C36" t="s">
        <v>90</v>
      </c>
      <c r="D36" t="s">
        <v>91</v>
      </c>
      <c r="E36">
        <f>+E37</f>
        <v>24000000</v>
      </c>
      <c r="F36">
        <f t="shared" si="24"/>
        <v>0</v>
      </c>
      <c r="G36">
        <f t="shared" si="24"/>
        <v>0</v>
      </c>
      <c r="H36">
        <f t="shared" si="24"/>
        <v>0</v>
      </c>
      <c r="I36">
        <f t="shared" si="24"/>
        <v>0</v>
      </c>
      <c r="J36">
        <f t="shared" si="24"/>
        <v>0</v>
      </c>
      <c r="K36">
        <f t="shared" si="24"/>
        <v>24000000</v>
      </c>
      <c r="L36">
        <f t="shared" si="24"/>
        <v>0</v>
      </c>
      <c r="M36">
        <f t="shared" si="24"/>
        <v>0</v>
      </c>
      <c r="N36">
        <f t="shared" si="24"/>
        <v>24000000</v>
      </c>
      <c r="O36">
        <f t="shared" si="24"/>
        <v>0</v>
      </c>
      <c r="P36">
        <f t="shared" si="24"/>
        <v>0</v>
      </c>
      <c r="Q36">
        <f t="shared" si="24"/>
        <v>0</v>
      </c>
      <c r="R36">
        <f t="shared" si="24"/>
        <v>0</v>
      </c>
      <c r="S36">
        <f t="shared" si="24"/>
        <v>0</v>
      </c>
      <c r="T36">
        <f t="shared" si="24"/>
        <v>0</v>
      </c>
      <c r="U36">
        <v>0</v>
      </c>
      <c r="V36" s="15"/>
      <c r="W36" s="15"/>
      <c r="X36" s="15"/>
      <c r="Y36" s="15"/>
    </row>
    <row r="37" spans="1:25" x14ac:dyDescent="0.25">
      <c r="A37" s="15">
        <v>3</v>
      </c>
      <c r="B37">
        <v>21201010030302</v>
      </c>
      <c r="C37" t="s">
        <v>92</v>
      </c>
      <c r="D37" t="s">
        <v>93</v>
      </c>
      <c r="E37">
        <v>24000000</v>
      </c>
      <c r="F37">
        <v>0</v>
      </c>
      <c r="G37">
        <v>0</v>
      </c>
      <c r="H37">
        <v>0</v>
      </c>
      <c r="I37">
        <v>0</v>
      </c>
      <c r="J37">
        <v>0</v>
      </c>
      <c r="K37">
        <f>+E37</f>
        <v>24000000</v>
      </c>
      <c r="L37">
        <v>0</v>
      </c>
      <c r="M37">
        <v>0</v>
      </c>
      <c r="N37">
        <f>+K37-M37</f>
        <v>24000000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 s="15"/>
      <c r="W37" s="15"/>
      <c r="X37" s="15"/>
      <c r="Y37" s="15"/>
    </row>
    <row r="38" spans="1:25" x14ac:dyDescent="0.25">
      <c r="A38" s="15">
        <v>5</v>
      </c>
      <c r="B38">
        <v>21202</v>
      </c>
      <c r="C38" s="2" t="s">
        <v>94</v>
      </c>
      <c r="D38" s="2" t="s">
        <v>95</v>
      </c>
      <c r="E38" s="2">
        <f>+E39+E43</f>
        <v>1264476476</v>
      </c>
      <c r="F38" s="2">
        <f t="shared" ref="F38:T38" si="25">+F39+F43</f>
        <v>0</v>
      </c>
      <c r="G38" s="2">
        <f t="shared" si="25"/>
        <v>0</v>
      </c>
      <c r="H38" s="2">
        <f t="shared" si="25"/>
        <v>0</v>
      </c>
      <c r="I38" s="2">
        <f t="shared" si="25"/>
        <v>0</v>
      </c>
      <c r="J38" s="2">
        <f t="shared" si="25"/>
        <v>0</v>
      </c>
      <c r="K38" s="2">
        <f t="shared" si="25"/>
        <v>1264476476</v>
      </c>
      <c r="L38" s="2">
        <f t="shared" si="25"/>
        <v>21029962</v>
      </c>
      <c r="M38" s="2">
        <f t="shared" si="25"/>
        <v>544270672</v>
      </c>
      <c r="N38" s="2">
        <f t="shared" si="25"/>
        <v>720205804</v>
      </c>
      <c r="O38" s="2">
        <f t="shared" si="25"/>
        <v>375879262</v>
      </c>
      <c r="P38" s="2">
        <f t="shared" si="25"/>
        <v>526731966</v>
      </c>
      <c r="Q38" s="2">
        <f t="shared" si="25"/>
        <v>125279262</v>
      </c>
      <c r="R38" s="2">
        <f t="shared" si="25"/>
        <v>189231966</v>
      </c>
      <c r="S38" s="2">
        <f t="shared" si="25"/>
        <v>136748224</v>
      </c>
      <c r="T38" s="2">
        <f t="shared" si="25"/>
        <v>185881966</v>
      </c>
      <c r="U38">
        <v>42</v>
      </c>
      <c r="V38" s="15"/>
      <c r="W38" s="15"/>
      <c r="X38" s="15"/>
      <c r="Y38" s="15"/>
    </row>
    <row r="39" spans="1:25" x14ac:dyDescent="0.25">
      <c r="A39" s="15">
        <v>7</v>
      </c>
      <c r="B39">
        <v>2120201</v>
      </c>
      <c r="C39" s="4" t="s">
        <v>96</v>
      </c>
      <c r="D39" s="4" t="s">
        <v>97</v>
      </c>
      <c r="E39" s="4">
        <f>+E40+E41+E42</f>
        <v>59950000</v>
      </c>
      <c r="F39" s="4">
        <f t="shared" ref="F39:T39" si="26">+F40+F41+F42</f>
        <v>0</v>
      </c>
      <c r="G39" s="4">
        <f t="shared" si="26"/>
        <v>0</v>
      </c>
      <c r="H39" s="4">
        <f t="shared" si="26"/>
        <v>0</v>
      </c>
      <c r="I39" s="4">
        <f t="shared" si="26"/>
        <v>0</v>
      </c>
      <c r="J39" s="4">
        <f t="shared" si="26"/>
        <v>0</v>
      </c>
      <c r="K39" s="4">
        <f t="shared" si="26"/>
        <v>59950000</v>
      </c>
      <c r="L39" s="4">
        <f t="shared" si="26"/>
        <v>7500000</v>
      </c>
      <c r="M39" s="4">
        <f t="shared" si="26"/>
        <v>32199468</v>
      </c>
      <c r="N39" s="4">
        <f t="shared" si="26"/>
        <v>27750532</v>
      </c>
      <c r="O39" s="4">
        <f t="shared" si="26"/>
        <v>13999300</v>
      </c>
      <c r="P39" s="4">
        <f t="shared" si="26"/>
        <v>14698768</v>
      </c>
      <c r="Q39" s="4">
        <f t="shared" si="26"/>
        <v>13999300</v>
      </c>
      <c r="R39" s="4">
        <f t="shared" si="26"/>
        <v>14698768</v>
      </c>
      <c r="S39" s="4">
        <f t="shared" si="26"/>
        <v>14348768</v>
      </c>
      <c r="T39" s="4">
        <f t="shared" si="26"/>
        <v>14698768</v>
      </c>
      <c r="U39">
        <v>25</v>
      </c>
      <c r="V39" s="15"/>
      <c r="W39" s="15"/>
      <c r="X39" s="15"/>
      <c r="Y39" s="15"/>
    </row>
    <row r="40" spans="1:25" x14ac:dyDescent="0.25">
      <c r="A40" s="15">
        <v>3</v>
      </c>
      <c r="B40">
        <v>2120201002</v>
      </c>
      <c r="C40" t="s">
        <v>98</v>
      </c>
      <c r="D40" t="s">
        <v>99</v>
      </c>
      <c r="E40">
        <v>7500000</v>
      </c>
      <c r="F40">
        <v>0</v>
      </c>
      <c r="G40">
        <v>0</v>
      </c>
      <c r="H40">
        <v>0</v>
      </c>
      <c r="I40">
        <v>0</v>
      </c>
      <c r="J40">
        <v>0</v>
      </c>
      <c r="K40">
        <f>+E40</f>
        <v>7500000</v>
      </c>
      <c r="L40">
        <v>0</v>
      </c>
      <c r="M40">
        <v>0</v>
      </c>
      <c r="N40">
        <f>+K40-M40</f>
        <v>7500000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 s="15"/>
      <c r="W40" s="15"/>
      <c r="X40" s="15"/>
      <c r="Y40" s="15"/>
    </row>
    <row r="41" spans="1:25" x14ac:dyDescent="0.25">
      <c r="A41" s="15">
        <v>3</v>
      </c>
      <c r="B41">
        <v>2120201003</v>
      </c>
      <c r="C41" t="s">
        <v>100</v>
      </c>
      <c r="D41" t="s">
        <v>101</v>
      </c>
      <c r="E41">
        <v>42450000</v>
      </c>
      <c r="F41">
        <v>0</v>
      </c>
      <c r="G41">
        <v>0</v>
      </c>
      <c r="H41">
        <v>0</v>
      </c>
      <c r="I41">
        <v>0</v>
      </c>
      <c r="J41">
        <v>0</v>
      </c>
      <c r="K41">
        <f t="shared" ref="K41:K42" si="27">+E41</f>
        <v>42450000</v>
      </c>
      <c r="L41">
        <v>0</v>
      </c>
      <c r="M41">
        <v>24699468</v>
      </c>
      <c r="N41">
        <f t="shared" ref="N41:N42" si="28">+K41-M41</f>
        <v>17750532</v>
      </c>
      <c r="O41">
        <v>13999300</v>
      </c>
      <c r="P41">
        <v>14698768</v>
      </c>
      <c r="Q41">
        <v>13999300</v>
      </c>
      <c r="R41">
        <v>14698768</v>
      </c>
      <c r="S41">
        <f>13999300+349468</f>
        <v>14348768</v>
      </c>
      <c r="T41">
        <f>14349300+349468</f>
        <v>14698768</v>
      </c>
      <c r="U41">
        <v>35</v>
      </c>
      <c r="V41" s="15">
        <f>+T41-R41</f>
        <v>0</v>
      </c>
      <c r="W41" s="15"/>
      <c r="X41" s="15"/>
      <c r="Y41" s="15"/>
    </row>
    <row r="42" spans="1:25" x14ac:dyDescent="0.25">
      <c r="A42" s="15">
        <v>3</v>
      </c>
      <c r="B42">
        <v>2120201004</v>
      </c>
      <c r="C42" t="s">
        <v>102</v>
      </c>
      <c r="D42" t="s">
        <v>103</v>
      </c>
      <c r="E42">
        <v>10000000</v>
      </c>
      <c r="F42">
        <v>0</v>
      </c>
      <c r="G42">
        <v>0</v>
      </c>
      <c r="H42">
        <v>0</v>
      </c>
      <c r="I42">
        <v>0</v>
      </c>
      <c r="J42">
        <v>0</v>
      </c>
      <c r="K42">
        <f t="shared" si="27"/>
        <v>10000000</v>
      </c>
      <c r="L42">
        <v>7500000</v>
      </c>
      <c r="M42">
        <v>7500000</v>
      </c>
      <c r="N42">
        <f t="shared" si="28"/>
        <v>2500000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 s="15"/>
      <c r="W42" s="15"/>
      <c r="X42" s="15"/>
      <c r="Y42" s="15"/>
    </row>
    <row r="43" spans="1:25" x14ac:dyDescent="0.25">
      <c r="A43" s="15">
        <v>7</v>
      </c>
      <c r="B43">
        <v>2120202</v>
      </c>
      <c r="C43" s="4" t="s">
        <v>104</v>
      </c>
      <c r="D43" s="4" t="s">
        <v>105</v>
      </c>
      <c r="E43" s="4">
        <f>+E44+E45+E46+E47</f>
        <v>1204526476</v>
      </c>
      <c r="F43" s="4">
        <f t="shared" ref="F43:R43" si="29">+F44+F45+F46+F47</f>
        <v>0</v>
      </c>
      <c r="G43" s="4">
        <f t="shared" si="29"/>
        <v>0</v>
      </c>
      <c r="H43" s="4">
        <f t="shared" si="29"/>
        <v>0</v>
      </c>
      <c r="I43" s="4">
        <f t="shared" si="29"/>
        <v>0</v>
      </c>
      <c r="J43" s="4">
        <f t="shared" si="29"/>
        <v>0</v>
      </c>
      <c r="K43" s="4">
        <f t="shared" si="29"/>
        <v>1204526476</v>
      </c>
      <c r="L43" s="4">
        <f t="shared" si="29"/>
        <v>13529962</v>
      </c>
      <c r="M43" s="4">
        <f t="shared" si="29"/>
        <v>512071204</v>
      </c>
      <c r="N43" s="4">
        <f t="shared" si="29"/>
        <v>692455272</v>
      </c>
      <c r="O43" s="4">
        <f t="shared" si="29"/>
        <v>361879962</v>
      </c>
      <c r="P43" s="4">
        <f t="shared" si="29"/>
        <v>512033198</v>
      </c>
      <c r="Q43" s="4">
        <f t="shared" si="29"/>
        <v>111279962</v>
      </c>
      <c r="R43" s="4">
        <f t="shared" si="29"/>
        <v>174533198</v>
      </c>
      <c r="S43" s="4">
        <f>+S44+S45+S46+S47</f>
        <v>122399456</v>
      </c>
      <c r="T43" s="4">
        <f>+T44+T45+T46+T47</f>
        <v>171183198</v>
      </c>
      <c r="U43">
        <v>43</v>
      </c>
      <c r="V43" s="15"/>
      <c r="W43" s="15"/>
      <c r="X43" s="15"/>
      <c r="Y43" s="15"/>
    </row>
    <row r="44" spans="1:25" x14ac:dyDescent="0.25">
      <c r="A44" s="15">
        <v>3</v>
      </c>
      <c r="B44">
        <v>2120202006</v>
      </c>
      <c r="C44" t="s">
        <v>106</v>
      </c>
      <c r="D44" t="s">
        <v>107</v>
      </c>
      <c r="E44">
        <v>39000000</v>
      </c>
      <c r="F44">
        <v>0</v>
      </c>
      <c r="G44">
        <v>0</v>
      </c>
      <c r="H44">
        <v>0</v>
      </c>
      <c r="I44">
        <v>0</v>
      </c>
      <c r="J44">
        <v>0</v>
      </c>
      <c r="K44">
        <f>+E44</f>
        <v>39000000</v>
      </c>
      <c r="L44">
        <v>4029962</v>
      </c>
      <c r="M44">
        <v>14324704</v>
      </c>
      <c r="N44">
        <f>+K44-M44</f>
        <v>24675296</v>
      </c>
      <c r="O44">
        <v>4029962</v>
      </c>
      <c r="P44">
        <v>14324704</v>
      </c>
      <c r="Q44">
        <f>718792+3311170</f>
        <v>4029962</v>
      </c>
      <c r="R44" s="7">
        <f>11013534+3311170</f>
        <v>14324704</v>
      </c>
      <c r="S44">
        <f>718792+3311170+231000</f>
        <v>4260962</v>
      </c>
      <c r="T44" s="7">
        <v>14324704</v>
      </c>
      <c r="U44">
        <v>37</v>
      </c>
      <c r="V44" s="15">
        <f>+T44-R44</f>
        <v>0</v>
      </c>
      <c r="W44" s="15">
        <v>2887510</v>
      </c>
      <c r="X44" s="15">
        <f>718792-4029962</f>
        <v>-3311170</v>
      </c>
      <c r="Y44" s="15"/>
    </row>
    <row r="45" spans="1:25" x14ac:dyDescent="0.25">
      <c r="A45" s="15">
        <v>3</v>
      </c>
      <c r="B45">
        <v>2120202007</v>
      </c>
      <c r="C45" t="s">
        <v>108</v>
      </c>
      <c r="D45" t="s">
        <v>109</v>
      </c>
      <c r="E45">
        <v>15000000</v>
      </c>
      <c r="F45">
        <v>0</v>
      </c>
      <c r="G45">
        <v>0</v>
      </c>
      <c r="H45">
        <v>0</v>
      </c>
      <c r="I45">
        <v>0</v>
      </c>
      <c r="J45">
        <v>0</v>
      </c>
      <c r="K45">
        <f t="shared" ref="K45:K47" si="30">+E45</f>
        <v>15000000</v>
      </c>
      <c r="L45">
        <v>0</v>
      </c>
      <c r="M45">
        <v>13500000</v>
      </c>
      <c r="N45">
        <f t="shared" ref="N45:N47" si="31">+K45-M45</f>
        <v>1500000</v>
      </c>
      <c r="O45">
        <v>0</v>
      </c>
      <c r="P45">
        <v>13461994</v>
      </c>
      <c r="Q45">
        <v>0</v>
      </c>
      <c r="R45">
        <v>13461994</v>
      </c>
      <c r="S45">
        <v>13461994</v>
      </c>
      <c r="T45">
        <v>13461994</v>
      </c>
      <c r="U45">
        <v>90</v>
      </c>
      <c r="V45" s="15"/>
      <c r="W45" s="15">
        <f>+W44-V44</f>
        <v>2887510</v>
      </c>
      <c r="X45" s="15"/>
      <c r="Y45" s="15"/>
    </row>
    <row r="46" spans="1:25" x14ac:dyDescent="0.25">
      <c r="A46" s="15">
        <v>3</v>
      </c>
      <c r="B46">
        <v>2120202008</v>
      </c>
      <c r="C46" t="s">
        <v>110</v>
      </c>
      <c r="D46" t="s">
        <v>111</v>
      </c>
      <c r="E46">
        <v>1140526476</v>
      </c>
      <c r="F46">
        <v>0</v>
      </c>
      <c r="G46">
        <v>0</v>
      </c>
      <c r="H46">
        <v>0</v>
      </c>
      <c r="I46">
        <v>0</v>
      </c>
      <c r="J46">
        <v>0</v>
      </c>
      <c r="K46">
        <f t="shared" si="30"/>
        <v>1140526476</v>
      </c>
      <c r="L46">
        <v>9500000</v>
      </c>
      <c r="M46">
        <v>484246500</v>
      </c>
      <c r="N46">
        <f t="shared" si="31"/>
        <v>656279976</v>
      </c>
      <c r="O46">
        <v>357850000</v>
      </c>
      <c r="P46">
        <v>484246500</v>
      </c>
      <c r="Q46">
        <f>2500000+104750000</f>
        <v>107250000</v>
      </c>
      <c r="R46">
        <f>41996500+104750000</f>
        <v>146746500</v>
      </c>
      <c r="S46">
        <f>103900000+776500</f>
        <v>104676500</v>
      </c>
      <c r="T46">
        <f>41220000+101400000+776500</f>
        <v>143396500</v>
      </c>
      <c r="U46">
        <v>42</v>
      </c>
      <c r="V46" s="15">
        <f>143396500-T46</f>
        <v>0</v>
      </c>
      <c r="W46" s="15">
        <f>14093704-14324704</f>
        <v>-231000</v>
      </c>
      <c r="X46" s="15"/>
      <c r="Y46" s="15"/>
    </row>
    <row r="47" spans="1:25" x14ac:dyDescent="0.25">
      <c r="A47" s="15">
        <v>3</v>
      </c>
      <c r="B47">
        <v>2120202009</v>
      </c>
      <c r="C47" t="s">
        <v>112</v>
      </c>
      <c r="D47" t="s">
        <v>113</v>
      </c>
      <c r="E47">
        <v>10000000</v>
      </c>
      <c r="F47">
        <v>0</v>
      </c>
      <c r="G47">
        <v>0</v>
      </c>
      <c r="H47">
        <v>0</v>
      </c>
      <c r="I47">
        <v>0</v>
      </c>
      <c r="J47">
        <v>0</v>
      </c>
      <c r="K47">
        <f t="shared" si="30"/>
        <v>10000000</v>
      </c>
      <c r="L47">
        <v>0</v>
      </c>
      <c r="M47">
        <v>0</v>
      </c>
      <c r="N47">
        <f t="shared" si="31"/>
        <v>10000000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 s="15"/>
      <c r="W47" s="15">
        <v>92000</v>
      </c>
      <c r="X47" s="15">
        <v>46000</v>
      </c>
      <c r="Y47" s="15"/>
    </row>
    <row r="48" spans="1:25" x14ac:dyDescent="0.25">
      <c r="A48" s="15">
        <v>3</v>
      </c>
      <c r="B48">
        <v>217</v>
      </c>
      <c r="C48" s="1" t="s">
        <v>114</v>
      </c>
      <c r="D48" s="1" t="s">
        <v>115</v>
      </c>
      <c r="E48" s="1">
        <f>+E49</f>
        <v>123064304</v>
      </c>
      <c r="F48" s="1">
        <f t="shared" ref="F48:T48" si="32">+F49</f>
        <v>0</v>
      </c>
      <c r="G48" s="1">
        <f t="shared" si="32"/>
        <v>0</v>
      </c>
      <c r="H48" s="1">
        <f t="shared" si="32"/>
        <v>0</v>
      </c>
      <c r="I48" s="1">
        <f t="shared" si="32"/>
        <v>0</v>
      </c>
      <c r="J48" s="1">
        <f t="shared" si="32"/>
        <v>0</v>
      </c>
      <c r="K48" s="1">
        <f t="shared" si="32"/>
        <v>123064304</v>
      </c>
      <c r="L48" s="1">
        <f t="shared" si="32"/>
        <v>0</v>
      </c>
      <c r="M48" s="1">
        <f t="shared" si="32"/>
        <v>121065374</v>
      </c>
      <c r="N48" s="1">
        <f t="shared" si="32"/>
        <v>1998930</v>
      </c>
      <c r="O48" s="1">
        <f t="shared" si="32"/>
        <v>0</v>
      </c>
      <c r="P48" s="1">
        <f t="shared" si="32"/>
        <v>121065374</v>
      </c>
      <c r="Q48" s="1">
        <f t="shared" si="32"/>
        <v>0</v>
      </c>
      <c r="R48" s="1">
        <f t="shared" si="32"/>
        <v>121065374</v>
      </c>
      <c r="S48" s="1">
        <f t="shared" si="32"/>
        <v>58632828</v>
      </c>
      <c r="T48" s="1">
        <f t="shared" si="32"/>
        <v>121065374</v>
      </c>
      <c r="U48" s="1">
        <v>98</v>
      </c>
      <c r="V48" s="15">
        <v>81408</v>
      </c>
      <c r="W48" s="15"/>
      <c r="X48" s="15">
        <v>14716</v>
      </c>
      <c r="Y48" s="15"/>
    </row>
    <row r="49" spans="1:27" x14ac:dyDescent="0.25">
      <c r="A49" s="15">
        <v>5</v>
      </c>
      <c r="B49">
        <v>21706</v>
      </c>
      <c r="C49" s="2" t="s">
        <v>116</v>
      </c>
      <c r="D49" s="2" t="s">
        <v>162</v>
      </c>
      <c r="E49" s="2">
        <f>+E50+E51+E52+E53</f>
        <v>123064304</v>
      </c>
      <c r="F49" s="2">
        <f t="shared" ref="F49:T49" si="33">+F50+F51+F52+F53</f>
        <v>0</v>
      </c>
      <c r="G49" s="2">
        <f t="shared" si="33"/>
        <v>0</v>
      </c>
      <c r="H49" s="2">
        <f t="shared" si="33"/>
        <v>0</v>
      </c>
      <c r="I49" s="2">
        <f t="shared" si="33"/>
        <v>0</v>
      </c>
      <c r="J49" s="2">
        <f t="shared" si="33"/>
        <v>0</v>
      </c>
      <c r="K49" s="2">
        <f>+K50+K51+K52+K53</f>
        <v>123064304</v>
      </c>
      <c r="L49" s="2">
        <f t="shared" si="33"/>
        <v>0</v>
      </c>
      <c r="M49" s="2">
        <f t="shared" si="33"/>
        <v>121065374</v>
      </c>
      <c r="N49" s="2">
        <f t="shared" si="33"/>
        <v>1998930</v>
      </c>
      <c r="O49" s="2">
        <f t="shared" si="33"/>
        <v>0</v>
      </c>
      <c r="P49" s="2">
        <f t="shared" si="33"/>
        <v>121065374</v>
      </c>
      <c r="Q49" s="2">
        <f t="shared" si="33"/>
        <v>0</v>
      </c>
      <c r="R49" s="2">
        <f t="shared" si="33"/>
        <v>121065374</v>
      </c>
      <c r="S49" s="2">
        <f t="shared" si="33"/>
        <v>58632828</v>
      </c>
      <c r="T49" s="2">
        <f t="shared" si="33"/>
        <v>121065374</v>
      </c>
      <c r="U49" s="2">
        <v>98</v>
      </c>
      <c r="V49" s="15">
        <v>625548</v>
      </c>
      <c r="W49" s="15">
        <v>658076</v>
      </c>
      <c r="X49" s="15">
        <v>658076</v>
      </c>
      <c r="Y49" s="15"/>
    </row>
    <row r="50" spans="1:27" x14ac:dyDescent="0.25">
      <c r="A50" s="15">
        <v>3</v>
      </c>
      <c r="B50">
        <v>2170601</v>
      </c>
      <c r="C50" s="4" t="s">
        <v>118</v>
      </c>
      <c r="D50" s="4" t="s">
        <v>119</v>
      </c>
      <c r="E50" s="4">
        <v>118064304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f>+E50</f>
        <v>118064304</v>
      </c>
      <c r="L50" s="4">
        <v>0</v>
      </c>
      <c r="M50" s="4">
        <v>116065374</v>
      </c>
      <c r="N50" s="4">
        <f>+K50-M50</f>
        <v>1998930</v>
      </c>
      <c r="O50" s="4">
        <v>0</v>
      </c>
      <c r="P50" s="4">
        <v>116065374</v>
      </c>
      <c r="Q50" s="4">
        <v>0</v>
      </c>
      <c r="R50" s="4">
        <v>116065374</v>
      </c>
      <c r="S50" s="4">
        <f>53632828</f>
        <v>53632828</v>
      </c>
      <c r="T50" s="4">
        <f>5857410+110207964</f>
        <v>116065374</v>
      </c>
      <c r="U50" s="4">
        <v>98</v>
      </c>
      <c r="V50" s="15">
        <v>5369200</v>
      </c>
      <c r="W50" s="15">
        <v>2887510</v>
      </c>
      <c r="X50" s="15">
        <v>3311170</v>
      </c>
      <c r="Y50" s="15"/>
    </row>
    <row r="51" spans="1:27" x14ac:dyDescent="0.25">
      <c r="A51" s="15">
        <v>3</v>
      </c>
      <c r="B51">
        <v>2170602</v>
      </c>
      <c r="C51" t="s">
        <v>120</v>
      </c>
      <c r="D51" t="s">
        <v>163</v>
      </c>
      <c r="E51">
        <v>5000000</v>
      </c>
      <c r="F51">
        <v>0</v>
      </c>
      <c r="G51">
        <v>0</v>
      </c>
      <c r="H51">
        <v>0</v>
      </c>
      <c r="I51">
        <v>0</v>
      </c>
      <c r="J51">
        <v>0</v>
      </c>
      <c r="K51">
        <f>+E51</f>
        <v>5000000</v>
      </c>
      <c r="L51">
        <v>0</v>
      </c>
      <c r="M51">
        <v>5000000</v>
      </c>
      <c r="N51">
        <f>+K51-M51</f>
        <v>0</v>
      </c>
      <c r="O51">
        <v>0</v>
      </c>
      <c r="P51">
        <v>5000000</v>
      </c>
      <c r="Q51">
        <v>0</v>
      </c>
      <c r="R51">
        <v>5000000</v>
      </c>
      <c r="S51">
        <v>5000000</v>
      </c>
      <c r="T51">
        <v>5000000</v>
      </c>
      <c r="U51">
        <v>100</v>
      </c>
      <c r="V51" s="15">
        <f>SUM(V48:V50)</f>
        <v>6076156</v>
      </c>
      <c r="W51" s="15">
        <f>SUM(W47:W50)</f>
        <v>3637586</v>
      </c>
      <c r="X51" s="15">
        <f>SUM(X47:X50)</f>
        <v>4029962</v>
      </c>
      <c r="Y51" s="15">
        <f>SUM(V51:X51)</f>
        <v>13743704</v>
      </c>
      <c r="Z51" s="12">
        <v>14324704</v>
      </c>
      <c r="AA51" s="12">
        <f>+Z51-Y51</f>
        <v>581000</v>
      </c>
    </row>
    <row r="52" spans="1:27" x14ac:dyDescent="0.25">
      <c r="A52" s="15">
        <v>3</v>
      </c>
      <c r="B52">
        <v>2170603</v>
      </c>
      <c r="C52" t="s">
        <v>122</v>
      </c>
      <c r="D52" t="s">
        <v>123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f t="shared" ref="K52:K53" si="34">+E52</f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 s="15"/>
      <c r="W52" s="15"/>
      <c r="X52" s="15"/>
      <c r="Y52" s="15"/>
      <c r="AA52" s="12">
        <f>+AA51-231000</f>
        <v>350000</v>
      </c>
    </row>
    <row r="53" spans="1:27" x14ac:dyDescent="0.25">
      <c r="A53" s="15">
        <v>3</v>
      </c>
      <c r="B53">
        <v>2170606</v>
      </c>
      <c r="C53" t="s">
        <v>124</v>
      </c>
      <c r="D53" t="s">
        <v>125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f t="shared" si="34"/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 s="15">
        <f>14324704-14093704</f>
        <v>231000</v>
      </c>
      <c r="W53" s="15"/>
      <c r="X53" s="15"/>
      <c r="Y53" s="15"/>
    </row>
    <row r="54" spans="1:27" x14ac:dyDescent="0.25">
      <c r="V54" s="15"/>
      <c r="W54" s="15"/>
      <c r="X54" s="15"/>
      <c r="Y54" s="15"/>
    </row>
    <row r="55" spans="1:27" x14ac:dyDescent="0.25">
      <c r="V55" s="15"/>
      <c r="W55" s="15"/>
      <c r="X55" s="15"/>
      <c r="Y55" s="15"/>
    </row>
    <row r="56" spans="1:27" x14ac:dyDescent="0.25">
      <c r="K56" s="3" t="s">
        <v>157</v>
      </c>
      <c r="L56" s="3"/>
      <c r="M56" s="3"/>
      <c r="P56" s="3" t="s">
        <v>159</v>
      </c>
    </row>
    <row r="57" spans="1:27" x14ac:dyDescent="0.25">
      <c r="K57" t="s">
        <v>158</v>
      </c>
      <c r="P57" t="s">
        <v>160</v>
      </c>
    </row>
    <row r="58" spans="1:27" x14ac:dyDescent="0.25">
      <c r="P58" t="s">
        <v>161</v>
      </c>
    </row>
  </sheetData>
  <pageMargins left="1.2" right="0.7" top="0.75" bottom="0.75" header="0.3" footer="0.3"/>
  <pageSetup paperSize="5" scale="75" orientation="landscape" horizontalDpi="0" verticalDpi="0" r:id="rId1"/>
  <headerFooter>
    <oddHeader>&amp;C&amp;"-,Negrita"CONCEJO DISTRITAL DE BUENAVENTURA
EJECUCION  PRESUPUESTAL DE GASTOS
A MARZO DE 2025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EJECUCION GASTOS A MARZO</vt:lpstr>
      <vt:lpstr>Hoja1</vt:lpstr>
      <vt:lpstr>EJECUCION INGRESOS A MARZO</vt:lpstr>
      <vt:lpstr>EJECUCION GASTOS (CUIPO)A MARZO</vt:lpstr>
      <vt:lpstr>'EJECUCION GASTOS (CUIPO)A MARZO'!pl320313.MHURT</vt:lpstr>
      <vt:lpstr>'EJECUCION GASTOS A MARZO'!pl320313.MHURT</vt:lpstr>
      <vt:lpstr>Hoja1!pl320313.MHURT</vt:lpstr>
      <vt:lpstr>'EJECUCION INGRESOS A MARZO'!pl320315.MHURT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Financiera</dc:creator>
  <cp:lastModifiedBy>Financiera</cp:lastModifiedBy>
  <cp:lastPrinted>2025-04-08T20:27:28Z</cp:lastPrinted>
  <dcterms:created xsi:type="dcterms:W3CDTF">2025-04-03T22:31:02Z</dcterms:created>
  <dcterms:modified xsi:type="dcterms:W3CDTF">2025-04-08T20:59:45Z</dcterms:modified>
</cp:coreProperties>
</file>